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29_UKB_Vestavba A18 a A19\01_ZD\Soupis praci\"/>
    </mc:Choice>
  </mc:AlternateContent>
  <xr:revisionPtr revIDLastSave="0" documentId="13_ncr:1_{EAB495B1-010E-4976-82A4-C90F32E3CCD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.041">#REF!</definedName>
    <definedName name="MONT.713">#REF!</definedName>
    <definedName name="mont.731">#REF!</definedName>
    <definedName name="mont.732">#REF!</definedName>
    <definedName name="mont.733">#REF!</definedName>
    <definedName name="mont.734">#REF!</definedName>
    <definedName name="mont.735">#REF!</definedName>
    <definedName name="mont.767">#REF!</definedName>
    <definedName name="mont.783">#REF!</definedName>
    <definedName name="mont.800">#REF!</definedName>
    <definedName name="monta.783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Položky!$A$1:$G$175</definedName>
    <definedName name="PocetMJ">#REF!</definedName>
    <definedName name="Poznamka">#REF!</definedName>
    <definedName name="Profese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soustava">#REF!</definedName>
    <definedName name="soustva">#REF!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ařazení">#REF!</definedName>
    <definedName name="Zhotovitel">#REF!</definedName>
  </definedNames>
  <calcPr calcId="191029" iterateDelta="1E-4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" l="1"/>
  <c r="G137" i="3" l="1"/>
  <c r="G112" i="3"/>
  <c r="G174" i="3"/>
  <c r="G143" i="3" l="1"/>
  <c r="G26" i="3"/>
  <c r="G18" i="3"/>
  <c r="G172" i="3" l="1"/>
  <c r="G171" i="3"/>
  <c r="G48" i="3"/>
  <c r="G47" i="3" l="1"/>
  <c r="G101" i="3" l="1"/>
  <c r="G99" i="3"/>
  <c r="G98" i="3"/>
  <c r="G97" i="3"/>
  <c r="G95" i="3"/>
  <c r="AR92" i="3"/>
  <c r="AQ92" i="3"/>
  <c r="AP92" i="3"/>
  <c r="AO92" i="3"/>
  <c r="AN92" i="3"/>
  <c r="G92" i="3"/>
  <c r="G91" i="3"/>
  <c r="G94" i="3" l="1"/>
  <c r="G93" i="3"/>
  <c r="G96" i="3"/>
  <c r="G100" i="3"/>
  <c r="B8" i="3"/>
  <c r="A9" i="3"/>
  <c r="A10" i="3" s="1"/>
  <c r="A11" i="3" s="1"/>
  <c r="A12" i="3" l="1"/>
  <c r="B11" i="3"/>
  <c r="B10" i="3"/>
  <c r="B9" i="3"/>
  <c r="G46" i="3"/>
  <c r="G44" i="3"/>
  <c r="G45" i="3"/>
  <c r="G117" i="3"/>
  <c r="G104" i="3"/>
  <c r="G74" i="3"/>
  <c r="G56" i="3"/>
  <c r="G55" i="3"/>
  <c r="G82" i="3"/>
  <c r="G80" i="3"/>
  <c r="G81" i="3"/>
  <c r="G79" i="3"/>
  <c r="A13" i="3" l="1"/>
  <c r="B12" i="3"/>
  <c r="G107" i="3"/>
  <c r="A14" i="3" l="1"/>
  <c r="B13" i="3"/>
  <c r="G58" i="3"/>
  <c r="G78" i="3"/>
  <c r="G77" i="3"/>
  <c r="G76" i="3"/>
  <c r="G75" i="3"/>
  <c r="G72" i="3"/>
  <c r="A15" i="3" l="1"/>
  <c r="B14" i="3"/>
  <c r="G89" i="3"/>
  <c r="G88" i="3"/>
  <c r="G87" i="3"/>
  <c r="G86" i="3"/>
  <c r="G85" i="3"/>
  <c r="G84" i="3"/>
  <c r="G83" i="3"/>
  <c r="G73" i="3"/>
  <c r="G158" i="3"/>
  <c r="G67" i="3"/>
  <c r="G70" i="3"/>
  <c r="G69" i="3"/>
  <c r="G68" i="3"/>
  <c r="G66" i="3"/>
  <c r="G65" i="3"/>
  <c r="G60" i="3"/>
  <c r="G63" i="3"/>
  <c r="G62" i="3"/>
  <c r="G64" i="3"/>
  <c r="G59" i="3"/>
  <c r="G61" i="3"/>
  <c r="G127" i="3"/>
  <c r="G126" i="3"/>
  <c r="G124" i="3"/>
  <c r="G123" i="3"/>
  <c r="G121" i="3"/>
  <c r="G120" i="3"/>
  <c r="G118" i="3"/>
  <c r="G116" i="3"/>
  <c r="AR118" i="3"/>
  <c r="AQ118" i="3"/>
  <c r="AP118" i="3"/>
  <c r="AO118" i="3"/>
  <c r="AN118" i="3"/>
  <c r="G111" i="3"/>
  <c r="G110" i="3"/>
  <c r="G147" i="3"/>
  <c r="G145" i="3"/>
  <c r="G141" i="3"/>
  <c r="G151" i="3"/>
  <c r="G150" i="3"/>
  <c r="G169" i="3"/>
  <c r="G168" i="3"/>
  <c r="G108" i="3"/>
  <c r="G54" i="3"/>
  <c r="G50" i="3"/>
  <c r="G114" i="3"/>
  <c r="G113" i="3"/>
  <c r="G105" i="3"/>
  <c r="G103" i="3"/>
  <c r="AR105" i="3"/>
  <c r="AQ105" i="3"/>
  <c r="AP105" i="3"/>
  <c r="AO105" i="3"/>
  <c r="AN105" i="3"/>
  <c r="G17" i="3"/>
  <c r="G19" i="3"/>
  <c r="G21" i="3"/>
  <c r="G22" i="3"/>
  <c r="G41" i="3"/>
  <c r="AO43" i="3"/>
  <c r="AO129" i="3" s="1"/>
  <c r="G49" i="3"/>
  <c r="G52" i="3"/>
  <c r="G129" i="3"/>
  <c r="G160" i="3"/>
  <c r="G161" i="3"/>
  <c r="G162" i="3"/>
  <c r="G163" i="3"/>
  <c r="G164" i="3"/>
  <c r="G165" i="3"/>
  <c r="G166" i="3"/>
  <c r="G167" i="3"/>
  <c r="G170" i="3"/>
  <c r="G173" i="3"/>
  <c r="G53" i="3"/>
  <c r="AC158" i="3"/>
  <c r="AB158" i="3"/>
  <c r="AA158" i="3"/>
  <c r="Z158" i="3"/>
  <c r="Y158" i="3"/>
  <c r="G51" i="3"/>
  <c r="AN43" i="3"/>
  <c r="AP43" i="3"/>
  <c r="AQ43" i="3"/>
  <c r="AR43" i="3"/>
  <c r="AN41" i="3"/>
  <c r="AN42" i="3" s="1"/>
  <c r="AP41" i="3"/>
  <c r="AP42" i="3" s="1"/>
  <c r="AQ41" i="3"/>
  <c r="AQ42" i="3" s="1"/>
  <c r="AR41" i="3"/>
  <c r="AR42" i="3" s="1"/>
  <c r="AN24" i="3"/>
  <c r="AP24" i="3"/>
  <c r="AQ24" i="3"/>
  <c r="AR24" i="3"/>
  <c r="AN128" i="3"/>
  <c r="AP128" i="3"/>
  <c r="AQ128" i="3"/>
  <c r="AR128" i="3"/>
  <c r="AN152" i="3"/>
  <c r="AP152" i="3"/>
  <c r="AQ152" i="3"/>
  <c r="AR152" i="3"/>
  <c r="G37" i="3"/>
  <c r="G39" i="3"/>
  <c r="G38" i="3"/>
  <c r="AO128" i="3" l="1"/>
  <c r="G119" i="3"/>
  <c r="A16" i="3"/>
  <c r="B15" i="3"/>
  <c r="G125" i="3"/>
  <c r="G122" i="3"/>
  <c r="G109" i="3"/>
  <c r="G142" i="3"/>
  <c r="G131" i="3"/>
  <c r="G106" i="3"/>
  <c r="AR129" i="3"/>
  <c r="G135" i="3"/>
  <c r="G13" i="3"/>
  <c r="G139" i="3"/>
  <c r="AN129" i="3"/>
  <c r="G28" i="3"/>
  <c r="G30" i="3"/>
  <c r="G144" i="3"/>
  <c r="G16" i="3"/>
  <c r="AP129" i="3"/>
  <c r="G134" i="3"/>
  <c r="AQ129" i="3"/>
  <c r="G133" i="3"/>
  <c r="G146" i="3"/>
  <c r="G148" i="3"/>
  <c r="AN155" i="3"/>
  <c r="G132" i="3"/>
  <c r="G11" i="3"/>
  <c r="AQ155" i="3"/>
  <c r="AP155" i="3"/>
  <c r="G14" i="3"/>
  <c r="G8" i="3"/>
  <c r="AR155" i="3"/>
  <c r="G10" i="3"/>
  <c r="G15" i="3"/>
  <c r="G33" i="3"/>
  <c r="G9" i="3"/>
  <c r="G136" i="3" l="1"/>
  <c r="G32" i="3"/>
  <c r="G128" i="3"/>
  <c r="A17" i="3"/>
  <c r="A18" i="3" s="1"/>
  <c r="B16" i="3"/>
  <c r="G29" i="3"/>
  <c r="G149" i="3"/>
  <c r="G31" i="3"/>
  <c r="G34" i="3"/>
  <c r="G35" i="3"/>
  <c r="G12" i="3"/>
  <c r="G24" i="3"/>
  <c r="G23" i="3" l="1"/>
  <c r="A19" i="3"/>
  <c r="A20" i="3" s="1"/>
  <c r="B18" i="3"/>
  <c r="G138" i="3"/>
  <c r="B17" i="3"/>
  <c r="G153" i="3"/>
  <c r="G36" i="3"/>
  <c r="G42" i="3"/>
  <c r="G154" i="3"/>
  <c r="AO152" i="3" s="1"/>
  <c r="G156" i="3"/>
  <c r="AO24" i="3"/>
  <c r="G40" i="3" l="1"/>
  <c r="AO155" i="3"/>
  <c r="A21" i="3"/>
  <c r="B20" i="3"/>
  <c r="B19" i="3"/>
  <c r="AO41" i="3"/>
  <c r="AO42" i="3" s="1"/>
  <c r="A22" i="3" l="1"/>
  <c r="B21" i="3"/>
  <c r="G155" i="3"/>
  <c r="G175" i="3" s="1"/>
  <c r="A23" i="3" l="1"/>
  <c r="B22" i="3"/>
  <c r="A24" i="3" l="1"/>
  <c r="B24" i="3" s="1"/>
  <c r="B23" i="3"/>
  <c r="A26" i="3" l="1"/>
  <c r="A28" i="3" s="1"/>
  <c r="B28" i="3" l="1"/>
  <c r="A29" i="3"/>
  <c r="A30" i="3" l="1"/>
  <c r="B29" i="3"/>
  <c r="A31" i="3" l="1"/>
  <c r="B30" i="3"/>
  <c r="A32" i="3" l="1"/>
  <c r="B31" i="3"/>
  <c r="A33" i="3" l="1"/>
  <c r="B32" i="3"/>
  <c r="A34" i="3" l="1"/>
  <c r="B33" i="3"/>
  <c r="A35" i="3" l="1"/>
  <c r="B34" i="3"/>
  <c r="A36" i="3" l="1"/>
  <c r="B35" i="3"/>
  <c r="A37" i="3" l="1"/>
  <c r="B36" i="3"/>
  <c r="A38" i="3" l="1"/>
  <c r="B37" i="3"/>
  <c r="A39" i="3" l="1"/>
  <c r="A40" i="3" s="1"/>
  <c r="A41" i="3" s="1"/>
  <c r="A42" i="3" s="1"/>
  <c r="A44" i="3" s="1"/>
  <c r="A45" i="3" s="1"/>
  <c r="A46" i="3" s="1"/>
  <c r="B38" i="3"/>
  <c r="A47" i="3" l="1"/>
  <c r="A48" i="3" s="1"/>
  <c r="B48" i="3" s="1"/>
  <c r="B39" i="3"/>
  <c r="B47" i="3" l="1"/>
  <c r="B40" i="3"/>
  <c r="A49" i="3" l="1"/>
  <c r="A50" i="3" s="1"/>
  <c r="A51" i="3" s="1"/>
  <c r="A52" i="3" s="1"/>
  <c r="A53" i="3" s="1"/>
  <c r="B41" i="3"/>
  <c r="B42" i="3" l="1"/>
  <c r="B44" i="3" l="1"/>
  <c r="B45" i="3" l="1"/>
  <c r="B46" i="3" l="1"/>
  <c r="B49" i="3" l="1"/>
  <c r="B50" i="3" l="1"/>
  <c r="B51" i="3" l="1"/>
  <c r="B52" i="3" l="1"/>
  <c r="A54" i="3" l="1"/>
  <c r="B53" i="3"/>
  <c r="A55" i="3" l="1"/>
  <c r="B54" i="3"/>
  <c r="A56" i="3" l="1"/>
  <c r="B55" i="3"/>
  <c r="B56" i="3" l="1"/>
  <c r="A58" i="3"/>
  <c r="B58" i="3" l="1"/>
  <c r="A59" i="3"/>
  <c r="A60" i="3" l="1"/>
  <c r="B59" i="3"/>
  <c r="A61" i="3" l="1"/>
  <c r="B60" i="3"/>
  <c r="A62" i="3" l="1"/>
  <c r="B61" i="3"/>
  <c r="A63" i="3" l="1"/>
  <c r="B62" i="3"/>
  <c r="A64" i="3" l="1"/>
  <c r="B63" i="3"/>
  <c r="A65" i="3" l="1"/>
  <c r="B64" i="3"/>
  <c r="A66" i="3" l="1"/>
  <c r="B65" i="3"/>
  <c r="A67" i="3" l="1"/>
  <c r="B66" i="3"/>
  <c r="A68" i="3" l="1"/>
  <c r="B67" i="3"/>
  <c r="A69" i="3" l="1"/>
  <c r="B68" i="3"/>
  <c r="A70" i="3" l="1"/>
  <c r="B69" i="3"/>
  <c r="A72" i="3" l="1"/>
  <c r="B70" i="3"/>
  <c r="A73" i="3" l="1"/>
  <c r="B72" i="3"/>
  <c r="A74" i="3" l="1"/>
  <c r="B73" i="3"/>
  <c r="A75" i="3" l="1"/>
  <c r="B74" i="3"/>
  <c r="A76" i="3" l="1"/>
  <c r="B75" i="3"/>
  <c r="A91" i="3" l="1"/>
  <c r="A77" i="3"/>
  <c r="B76" i="3"/>
  <c r="B91" i="3" l="1"/>
  <c r="A92" i="3"/>
  <c r="A78" i="3"/>
  <c r="B77" i="3"/>
  <c r="A93" i="3" l="1"/>
  <c r="B92" i="3"/>
  <c r="A79" i="3"/>
  <c r="B78" i="3"/>
  <c r="A94" i="3" l="1"/>
  <c r="B93" i="3"/>
  <c r="A80" i="3"/>
  <c r="B79" i="3"/>
  <c r="A95" i="3" l="1"/>
  <c r="B94" i="3"/>
  <c r="A81" i="3"/>
  <c r="B80" i="3"/>
  <c r="B95" i="3" l="1"/>
  <c r="A96" i="3"/>
  <c r="A82" i="3"/>
  <c r="B81" i="3"/>
  <c r="A97" i="3" l="1"/>
  <c r="B96" i="3"/>
  <c r="A83" i="3"/>
  <c r="B82" i="3"/>
  <c r="B97" i="3" l="1"/>
  <c r="A98" i="3"/>
  <c r="A84" i="3"/>
  <c r="B83" i="3"/>
  <c r="A99" i="3" l="1"/>
  <c r="B98" i="3"/>
  <c r="A85" i="3"/>
  <c r="B84" i="3"/>
  <c r="B99" i="3" l="1"/>
  <c r="A100" i="3"/>
  <c r="A86" i="3"/>
  <c r="B85" i="3"/>
  <c r="B100" i="3" l="1"/>
  <c r="A101" i="3"/>
  <c r="B101" i="3" s="1"/>
  <c r="A87" i="3"/>
  <c r="B86" i="3"/>
  <c r="A88" i="3" l="1"/>
  <c r="B87" i="3"/>
  <c r="A89" i="3" l="1"/>
  <c r="B88" i="3"/>
  <c r="A103" i="3" l="1"/>
  <c r="B89" i="3"/>
  <c r="B103" i="3" l="1"/>
  <c r="A104" i="3"/>
  <c r="A105" i="3" l="1"/>
  <c r="B104" i="3"/>
  <c r="A106" i="3" l="1"/>
  <c r="B105" i="3"/>
  <c r="A107" i="3" l="1"/>
  <c r="B106" i="3"/>
  <c r="A108" i="3" l="1"/>
  <c r="B107" i="3"/>
  <c r="A109" i="3" l="1"/>
  <c r="B108" i="3"/>
  <c r="A110" i="3" l="1"/>
  <c r="B109" i="3"/>
  <c r="A111" i="3" l="1"/>
  <c r="B110" i="3"/>
  <c r="A112" i="3" l="1"/>
  <c r="B111" i="3"/>
  <c r="A113" i="3" l="1"/>
  <c r="B112" i="3"/>
  <c r="A114" i="3" l="1"/>
  <c r="B113" i="3"/>
  <c r="A116" i="3" l="1"/>
  <c r="B114" i="3"/>
  <c r="A117" i="3" l="1"/>
  <c r="B116" i="3"/>
  <c r="A118" i="3" l="1"/>
  <c r="B117" i="3"/>
  <c r="A119" i="3" l="1"/>
  <c r="B118" i="3"/>
  <c r="A120" i="3" l="1"/>
  <c r="B119" i="3"/>
  <c r="A121" i="3" l="1"/>
  <c r="B120" i="3"/>
  <c r="A122" i="3" l="1"/>
  <c r="B121" i="3"/>
  <c r="A123" i="3" l="1"/>
  <c r="B122" i="3"/>
  <c r="A124" i="3" l="1"/>
  <c r="B123" i="3"/>
  <c r="A125" i="3" l="1"/>
  <c r="B124" i="3"/>
  <c r="A126" i="3" l="1"/>
  <c r="B125" i="3"/>
  <c r="A127" i="3" l="1"/>
  <c r="B126" i="3"/>
  <c r="A128" i="3" l="1"/>
  <c r="B127" i="3"/>
  <c r="B128" i="3" l="1"/>
  <c r="A129" i="3"/>
  <c r="B129" i="3" l="1"/>
  <c r="A131" i="3"/>
  <c r="A132" i="3" l="1"/>
  <c r="B131" i="3"/>
  <c r="A133" i="3" l="1"/>
  <c r="B132" i="3"/>
  <c r="A134" i="3" l="1"/>
  <c r="B133" i="3"/>
  <c r="A135" i="3" l="1"/>
  <c r="B134" i="3"/>
  <c r="A136" i="3" l="1"/>
  <c r="B135" i="3"/>
  <c r="B136" i="3" l="1"/>
  <c r="A137" i="3" l="1"/>
  <c r="A138" i="3" l="1"/>
  <c r="B137" i="3"/>
  <c r="A139" i="3" l="1"/>
  <c r="B138" i="3"/>
  <c r="B139" i="3" l="1"/>
  <c r="A141" i="3"/>
  <c r="A142" i="3" l="1"/>
  <c r="A143" i="3" s="1"/>
  <c r="B141" i="3"/>
  <c r="A144" i="3" l="1"/>
  <c r="B144" i="3" s="1"/>
  <c r="B143" i="3"/>
  <c r="B142" i="3"/>
  <c r="A145" i="3" l="1"/>
  <c r="A146" i="3" l="1"/>
  <c r="B145" i="3"/>
  <c r="A147" i="3" l="1"/>
  <c r="B146" i="3"/>
  <c r="A148" i="3" l="1"/>
  <c r="B147" i="3"/>
  <c r="A149" i="3" l="1"/>
  <c r="B148" i="3"/>
  <c r="A150" i="3" l="1"/>
  <c r="B149" i="3"/>
  <c r="A151" i="3" l="1"/>
  <c r="B150" i="3"/>
  <c r="A153" i="3" l="1"/>
  <c r="B151" i="3"/>
  <c r="A154" i="3" l="1"/>
  <c r="B153" i="3"/>
  <c r="A155" i="3" l="1"/>
  <c r="B154" i="3"/>
  <c r="A156" i="3" l="1"/>
  <c r="B155" i="3"/>
  <c r="A158" i="3" l="1"/>
  <c r="B156" i="3"/>
  <c r="B158" i="3" l="1"/>
  <c r="A160" i="3"/>
  <c r="B160" i="3" l="1"/>
  <c r="A161" i="3"/>
  <c r="A162" i="3" l="1"/>
  <c r="B161" i="3"/>
  <c r="A163" i="3" l="1"/>
  <c r="B162" i="3"/>
  <c r="A164" i="3" l="1"/>
  <c r="B163" i="3"/>
  <c r="B164" i="3" l="1"/>
  <c r="A165" i="3"/>
  <c r="A166" i="3" l="1"/>
  <c r="B165" i="3"/>
  <c r="B166" i="3" l="1"/>
  <c r="A167" i="3"/>
  <c r="A168" i="3" l="1"/>
  <c r="A169" i="3" s="1"/>
  <c r="A170" i="3" s="1"/>
  <c r="A171" i="3" s="1"/>
  <c r="A172" i="3" s="1"/>
  <c r="B167" i="3"/>
  <c r="B172" i="3" l="1"/>
  <c r="A173" i="3"/>
  <c r="B173" i="3" s="1"/>
  <c r="B171" i="3"/>
  <c r="B168" i="3"/>
  <c r="A174" i="3" l="1"/>
  <c r="B174" i="3" s="1"/>
  <c r="B169" i="3"/>
  <c r="B170" i="3" l="1"/>
</calcChain>
</file>

<file path=xl/sharedStrings.xml><?xml version="1.0" encoding="utf-8"?>
<sst xmlns="http://schemas.openxmlformats.org/spreadsheetml/2006/main" count="356" uniqueCount="165">
  <si>
    <t>Stavba :</t>
  </si>
  <si>
    <t>Objekt :</t>
  </si>
  <si>
    <t>P.č.</t>
  </si>
  <si>
    <t>Název položky</t>
  </si>
  <si>
    <t>MJ</t>
  </si>
  <si>
    <t>množství</t>
  </si>
  <si>
    <t>Díl:</t>
  </si>
  <si>
    <t>ks</t>
  </si>
  <si>
    <t>713</t>
  </si>
  <si>
    <t>Izolace tepelné</t>
  </si>
  <si>
    <t>kus</t>
  </si>
  <si>
    <t>m</t>
  </si>
  <si>
    <t>soubor</t>
  </si>
  <si>
    <t>731</t>
  </si>
  <si>
    <t>hod</t>
  </si>
  <si>
    <t>733</t>
  </si>
  <si>
    <t>Rozvod potrubí</t>
  </si>
  <si>
    <t>734</t>
  </si>
  <si>
    <t>Armatury</t>
  </si>
  <si>
    <t xml:space="preserve">Montáž tlakoměru deformačního 0-10 MPa </t>
  </si>
  <si>
    <t>767</t>
  </si>
  <si>
    <t>Konstrukce zámečnické</t>
  </si>
  <si>
    <t>kg</t>
  </si>
  <si>
    <t xml:space="preserve">Návarky s trubkovým závitem do G 3/4 </t>
  </si>
  <si>
    <t>900</t>
  </si>
  <si>
    <t>Ostatní položky</t>
  </si>
  <si>
    <t>Vodivé pospojování</t>
  </si>
  <si>
    <t>Zkouška těsnosti po jednotlivých úsecích včetně výstupních protokolů jednotlivých odzkoušených úseků - v návaznosti na harmonogram stavby</t>
  </si>
  <si>
    <t>Zdroje</t>
  </si>
  <si>
    <t>Číslo pol.</t>
  </si>
  <si>
    <t>Čistič pro lepidlo</t>
  </si>
  <si>
    <t>Funkční zkoušky, dilatační zkoušky, topné zkoušky včetně výstupních protokolů</t>
  </si>
  <si>
    <t>Položkový výkaz</t>
  </si>
  <si>
    <t>Napuštění a odvzdušnění systému</t>
  </si>
  <si>
    <t>Lešení pro montáž páteřních rozvodů</t>
  </si>
  <si>
    <t xml:space="preserve">Montáž teploměru dvoukovového </t>
  </si>
  <si>
    <t>Kompletní montáž izolace tepelné</t>
  </si>
  <si>
    <t>Kompletní montáž rozvodů potrubí</t>
  </si>
  <si>
    <t>Kompletní montáž armatur</t>
  </si>
  <si>
    <t>Projektová dokumentace ÚT- skutečného provedení - součástí předávací dokumentace</t>
  </si>
  <si>
    <t>Napuštění a odvzdušnění systému(pro čištění systému se uvažuje s vícenásobným napuštěním)</t>
  </si>
  <si>
    <t>Přesun hmot procentní pro zámečnické konstrukce v objektech v do 24 m</t>
  </si>
  <si>
    <t>735</t>
  </si>
  <si>
    <t>Kompletní montáž otopných ploch</t>
  </si>
  <si>
    <t>Kulový kohout pod AOV DN 15</t>
  </si>
  <si>
    <t>783</t>
  </si>
  <si>
    <t>Nátěry</t>
  </si>
  <si>
    <t>kpl</t>
  </si>
  <si>
    <t>Šroubení se svěrným kroužkem</t>
  </si>
  <si>
    <t>Potrubní pouzdro z kamenné vlny s polepem Al fólií. Tloušťka stěny izolace 30mm, vnitřní průměr 22mm</t>
  </si>
  <si>
    <t>m2</t>
  </si>
  <si>
    <t>Kompletní montáž konstrukcí zámečnických</t>
  </si>
  <si>
    <t>Projektová dokumentace ÚT dodavatelsko realizační</t>
  </si>
  <si>
    <t>Automatický odvzdušňovací ventil do DN15</t>
  </si>
  <si>
    <t>Nátrubek varný G 3/8"</t>
  </si>
  <si>
    <t>Tlakoměr + smyčka + kohout</t>
  </si>
  <si>
    <t>Teploměr + jímka</t>
  </si>
  <si>
    <t>Zhotovení napojení na páteřní rozvod</t>
  </si>
  <si>
    <t>Páska Armaflex AC 50 mm pro doizolování potrubí, tl. 3mm 
(15m x 50mm x 3mm)</t>
  </si>
  <si>
    <t>Lepidlo s citlivostí na tlak</t>
  </si>
  <si>
    <t xml:space="preserve">Hzs - zednické výpomoci vrty, prostupy, drážky, přípomoci během transportu potrubí, koordinace vůči ostatním profesím, koordinace při etapizaci prací </t>
  </si>
  <si>
    <t>Tlaková zkouška potrubí do DN 50 (včetně)</t>
  </si>
  <si>
    <t>bm</t>
  </si>
  <si>
    <t>t</t>
  </si>
  <si>
    <t xml:space="preserve">Přesun hmot pro izolace tepelné, výšky do 24 m </t>
  </si>
  <si>
    <t xml:space="preserve">Přesun hmot pro armatury, výšky do 12 m </t>
  </si>
  <si>
    <t xml:space="preserve">Přesun hmot pro otopné plochy, výšky do 12 m </t>
  </si>
  <si>
    <t xml:space="preserve">Nátěr syntetický OK "C" nebo "CC" 2x + 1x email </t>
  </si>
  <si>
    <t>dní</t>
  </si>
  <si>
    <t xml:space="preserve">Přesun hmot pro rozvody potrubí, výšky do 24 m </t>
  </si>
  <si>
    <t>Hlavice s pohonem pro jednotlivé topné prvky a návazná regulace na časové plány a požadavky zajištění teplot, včetně blokace funkce vytápění vs chlazení je dodávkou profese MaR</t>
  </si>
  <si>
    <t>Redukce varná do DN20/15</t>
  </si>
  <si>
    <t>Nerezové ohebné potrubí AISI 321 L do DN 20 s paralelními vlnkami tl.0,21mm, konec na matici AISI 303, matice mosaz, provozní teplota -10/+90°C, pro napojení výměníku VZT jednotky</t>
  </si>
  <si>
    <t>Potrubní pouzdra parotěsné (µ=min 7000) ze syntetického kaučuku rozvody chladné vody, do prům 28, tl. 25mm, včetně tvarovek</t>
  </si>
  <si>
    <t>Potrubní pouzdra parotěsné (µ=min 7000) ze syntetického kaučuku rozvody chladné vody, do prům 35, tl. 25mm, včetně tvarovek</t>
  </si>
  <si>
    <t>Potrubní pouzdra parotěsné (µ=min 7000) ze syntetického kaučuku rozvody chladné vody, do prům 42, tl. 25mm, včetně tvarovek</t>
  </si>
  <si>
    <t>Popisy regulačních uzlů, popisy zařízení, štítkování nastavení regulačních ventilů, štíťky na potrubí - vše zalaminováno</t>
  </si>
  <si>
    <t>Vyvažení soustavy ÚT/CHL včetně nastavení ventilů, konocových otopných prvků, součástí je měření vyvažovacích ventilů a protokol o hydraulickém zaregulování soustavy</t>
  </si>
  <si>
    <t>Úklid</t>
  </si>
  <si>
    <t>ÚT, RTCH</t>
  </si>
  <si>
    <t>Vícevrstvá kompozitová trubka z polypropylenu pro rozvody studené a horké vody. 20x2,8 (DN 15) včetně tvarovek a přechodů.</t>
  </si>
  <si>
    <t>Vícevrstvá kompozitová trubka z polypropylenu pro rozvody studené a horké vody. 25x3,5 (DN 20) včetně tvarovek a přechodů.</t>
  </si>
  <si>
    <t>Vícevrstvá kompozitová trubka z polypropylenu pro rozvody studené a horké vody. 32x2,9 (DN 25) včetně tvarovek a přechodů.</t>
  </si>
  <si>
    <t>Vícevrstvá kompozitová trubka z polypropylenu pro rozvody studené a horké vody. 40x3,7 (DN 32) včetně tvarovek a přechodů.</t>
  </si>
  <si>
    <t>Vícevrstvá kompozitová trubka z polypropylenu pro rozvody studené a horké vody. 50x4,6 (DN 40) včetně tvarovek a přechodů.</t>
  </si>
  <si>
    <t>Vícevrstvá kompozitová trubka z polypropylenu pro rozvody studené a horké vody. 63x5,8 (DN 50) včetně tvarovek a přechodů.</t>
  </si>
  <si>
    <t>Montážní systém pro upevnění rozvodů vytápění.</t>
  </si>
  <si>
    <t>Montážní systém pro upevnění rozvodů chladu vč. parotěsných upevňovacích prvků.</t>
  </si>
  <si>
    <t>Vrty pro potrubí do DN 50</t>
  </si>
  <si>
    <t>Prostup s chráničkou do DN 32 včetně požárního zatěsnění.</t>
  </si>
  <si>
    <t>Prostup s chráničkou do DN 65 včetně požárního zatěsnění.</t>
  </si>
  <si>
    <t>Potrubní pouzdra parotěsné (µ=min 7000) ze syntetického kaučuku rozvody chladné vody, do prům 54, tl. 25mm, včetně tvarovek</t>
  </si>
  <si>
    <t>Potrubní pouzdra parotěsné (µ=min 7000) ze syntetického kaučuku rozvody chladné vody, do prům 64, tl. 25mm, včetně tvarovek</t>
  </si>
  <si>
    <t>Potrubní pouzdro z kamenné vlny s polepem Al fólií. Tloušťka stěny izolace 40mm, vnitřní průměr 35mm</t>
  </si>
  <si>
    <t>Potrubní pouzdro z kamenné vlny s polepem Al fólií. Tloušťka stěny izolace 50mm, vnitřní průměr 42mm</t>
  </si>
  <si>
    <t>Potrubní pouzdra z pěnového polyetylenu s uzavřenou buněčnou strukturou vnitř.prům 22, tl. 9mm (lepené).</t>
  </si>
  <si>
    <t>Otopné a chladící plochy</t>
  </si>
  <si>
    <t>Dekorační panel pro kazetové jednotky - nutné příslušenství, standardní RAL</t>
  </si>
  <si>
    <t>Čerpadlo kondenzátu umístěné v bočním opláštění fancoilu nebo na plášti kazetového fancoilu</t>
  </si>
  <si>
    <t>Zapojení čerpadel kondenzátu</t>
  </si>
  <si>
    <t>Krycí lišta pro vedení kabeláže</t>
  </si>
  <si>
    <t>Zapojení kabelového ovladače</t>
  </si>
  <si>
    <t>Přesun hmot pro vzduchotechniku, výšky do 25 m</t>
  </si>
  <si>
    <t>Chlazení</t>
  </si>
  <si>
    <t>CHL</t>
  </si>
  <si>
    <t>Komletní montáž oddílu č.CHL</t>
  </si>
  <si>
    <t>Tlakově nezávislý regulační ventil DN15, rozsah 0,09-0,45m3/h, kvs=1,1m3/h</t>
  </si>
  <si>
    <t>Redukce varná do DN25/20</t>
  </si>
  <si>
    <t>Tlakově nezávislý regulační ventil DN20, rozsah 0,150-0,1050m3/h, kvs=1,8m3/h</t>
  </si>
  <si>
    <t>Kohout kulový, vnitř.-vnitř.z. DN 32, včetně vsuvek</t>
  </si>
  <si>
    <t>Kohout kulový, vnitř.-vnitř.z. DN 20, včetně vsuvek</t>
  </si>
  <si>
    <t>Kohout kulový, vnitř.-vnitř.z. DN 25, včetně vsuvek</t>
  </si>
  <si>
    <t>Oběhové čerpadlo elektricky řízené 25-80; pracovní bod: 1,21m3/h; H-5,0m; Ele: 50W; 0,44A; 230V; Čerpadlo bez izolace-izolace řešena samostatně, čerpadlo s možností řízení na proporcionální tlak, konstantní tlak, konstantní průtok.</t>
  </si>
  <si>
    <t>Smyčkový regulační ventil DN25, s vypouštěním zavitové připojení včetně měřících jímek. Do Kvs=8,89m3/h, včetně 2ks protišroubení</t>
  </si>
  <si>
    <t>Filtr závitový, vnitřní záv., DN32, PN 16, včetně protišroubení</t>
  </si>
  <si>
    <t>Klapka zpětná, závitová DN32, včetně protišroubení 2ks</t>
  </si>
  <si>
    <t>Kohouty plnicí a vypouštěcí do DN 15, PN 16 včetně vsuvek</t>
  </si>
  <si>
    <t xml:space="preserve">Servopohon proporcionální pro směšovací ventily, 0-10V, 24V </t>
  </si>
  <si>
    <t>Třícestný směšovací ventil DN15, Kvs(min)-4,0m3/h, včetně protišroubení</t>
  </si>
  <si>
    <t>Zhotovení napojení na na stávající systém</t>
  </si>
  <si>
    <t xml:space="preserve">Dodávka atypických konstrukcí hmotnosti do 5 kg Drobný materiál, určený ke kotvení potrubí (dělené objímky, závitové tyče, hmoždiny, vruty...) </t>
  </si>
  <si>
    <t>Dodávka atypických konstrukcí hmotnosti do 10 kg Materiál, určený k uložení/zavěšení potrubních tras (mimo objímek, třmenů apod.) - nosné konzoly apod.</t>
  </si>
  <si>
    <t>REGULAČNÍ UZEL VZT JEDNOTKY A18V1.001 kW</t>
  </si>
  <si>
    <t>Redukce varná do DN32/25</t>
  </si>
  <si>
    <t>Redukce varná do DN32/15</t>
  </si>
  <si>
    <t>Klapka zpětná, závitová DN20, včetně protišroubení 2ks</t>
  </si>
  <si>
    <t>Oběhové čerpadlo elektricky řízené 25-50; pracovní bod: 1,09m3/h; H=3,0m; Ele: 26W; 0,24A; 230V; Čerpadlo bez izolace-izolace řešena samostatně, čerpadlo s možností řízení na proporcionální tlak, konstantní tlak, konstantní průtok.</t>
  </si>
  <si>
    <t>Pohon pro ovládání regulačních ventilů. 0-10V, 24V</t>
  </si>
  <si>
    <t>Tlakově nezávislý regulační ventil DN15, rozsah 0,09-0,45m3/h, kvs=1,1m3/h, včetně protišroubení.</t>
  </si>
  <si>
    <t>Tlakově nezávislý regulační ventil DN25, rozsah 300-2000m3/h, kvs=4,0m3/h, včetně protišroubení.</t>
  </si>
  <si>
    <t>Nerezové ohebné potrubí AISI 321 L do DN 25 s paralelními vlnkami tl.0,21mm, konec na matici AISI 303, matice mosaz, provozní teplota -10/+90°C, pro napojení výměníku VZT jednotky</t>
  </si>
  <si>
    <t>Smyčkový regulační ventil DN40, s vypouštěním, zavitové připojení včetně měřících jímek. Do Kvs=27,51m3/h, včetně 2ks protišroubení</t>
  </si>
  <si>
    <t>Smyčkový regulační ventil DN50, s vypouštěním, zavitové připojení včetně měřících jímek. Do Kvs=38,78m3/h, včetně 2ks protišroubení</t>
  </si>
  <si>
    <t>Rezerva na ztíženou montáž z důvodů: etapizace prací,  zrychlená montáž, noční práce, provizorní řešení, dále ostatní vlivy nepředpokládané.  Součástí položky je dále oprava izolací při poškození. Dále na neočekávané komplikace v souvislosti s napojováním se na stávající systém chlazení a vytápění.</t>
  </si>
  <si>
    <t xml:space="preserve">Hzs zařízení č. CHL - Chlazení záložní zdroj - UPS - zednické výpomoci vrty, prostupy, drážky, přípomoci během transportu potrubí, koordinace vůči ostatním profesím, koordinace při etapizaci prací </t>
  </si>
  <si>
    <t>REGULAČNÍ UZEL ÚT - napojení na stávající R+S v 1.PP</t>
  </si>
  <si>
    <t>3</t>
  </si>
  <si>
    <t>REGULAČNÍ UZEL CHLADÍCÍCH FANCOILŮ 1,4-1,9 kW - 3x KOMPLET</t>
  </si>
  <si>
    <t>6</t>
  </si>
  <si>
    <t>REGULAČNÍ UZEL CHLADÍCÍCH FANCOILŮ 2,0-3,0 kW - 6x KOMPLET</t>
  </si>
  <si>
    <t>REGULAČNÍ UZEL CHLADÍCÍCH FANCOILŮ 0,6-1,2 kW - 6x KOMPLET</t>
  </si>
  <si>
    <t>Kohout kulový, vnitř.-vnitř.z. DN 15, včetně vsuvek</t>
  </si>
  <si>
    <t>Tlakově nezávislý regulační ventil DN15, rozsah 0,03-0,21m3/h, kvs=0,5m3/h</t>
  </si>
  <si>
    <t>Izolační desky vhodné na izolaci čerpadel armatur. Z materiálu bázi syntetického kaučuku s uzavřenými buňkami. Tloušťka stěny izolace 25mm</t>
  </si>
  <si>
    <t>Termomanometr, 0-120°C a 0-4 bar + jímka</t>
  </si>
  <si>
    <t>Termomanometr, 0-120°C a 0-4 bar + smyčka + kohout</t>
  </si>
  <si>
    <t>Nástěnný kabelový ovladač, vč. Kabeláže - dodávka MaR</t>
  </si>
  <si>
    <r>
      <t>Kazetový fancoil, 2-trubkové provedení, 600x600, 
Q</t>
    </r>
    <r>
      <rPr>
        <vertAlign val="subscript"/>
        <sz val="8"/>
        <rFont val="Arial"/>
        <family val="2"/>
        <charset val="238"/>
      </rPr>
      <t>CH,MAX</t>
    </r>
    <r>
      <rPr>
        <sz val="8"/>
        <rFont val="Arial"/>
        <family val="2"/>
        <charset val="238"/>
      </rPr>
      <t>=2,8 kW při podmínkách 8/14 °C, t</t>
    </r>
    <r>
      <rPr>
        <vertAlign val="subscript"/>
        <sz val="8"/>
        <rFont val="Arial"/>
        <family val="2"/>
        <charset val="238"/>
      </rPr>
      <t>i</t>
    </r>
    <r>
      <rPr>
        <sz val="8"/>
        <rFont val="Arial"/>
        <family val="2"/>
        <charset val="238"/>
      </rPr>
      <t xml:space="preserve"> = 25 °C.
4 stupně otáček ventilátoru (V1-V4) vč nástěnného kabelového ovladače a kabeláže - dodávka MaR</t>
    </r>
  </si>
  <si>
    <t xml:space="preserve">Zřízení, provoz a zrušení zařízení staveniště </t>
  </si>
  <si>
    <t>731-1</t>
  </si>
  <si>
    <t xml:space="preserve">Izolační pouzdro s AL polepem pro potrubí chlazení D = 35 mm tl. izolace 60 mm </t>
  </si>
  <si>
    <t>Koordinace s uživatelem, koordinač. jednání stavby</t>
  </si>
  <si>
    <t xml:space="preserve">BOZP + hygienická opatření + opatření pro omezení stav. provozu </t>
  </si>
  <si>
    <t xml:space="preserve">El.topný kabel samoregulační 10 m do 18W/bm včetně krabice termostatu, zapojení a drobného montážního materiálu </t>
  </si>
  <si>
    <t xml:space="preserve">Oplechování venkovního potrubí pozinkovaným plechem </t>
  </si>
  <si>
    <t>Pohon on/off (PWM) napájení 24VAC</t>
  </si>
  <si>
    <t>MU - LF3 - Vestavba pavilonu A19 v UKB</t>
  </si>
  <si>
    <t>Cena Kč bez DPH / MJ</t>
  </si>
  <si>
    <t>Celkem Kč bez DPH</t>
  </si>
  <si>
    <t>Cena celkem Kč bez DPH</t>
  </si>
  <si>
    <t>deskové otopné těleso typu ventil kompakt se spodním pravým připojením 21VK-7100 - RAL 9016 včetně montáže, příchytky, OV zátka, vývod s vnitřním závitem G1/2, bočními kryty, horní mřížkou, navrtávací konzoly popř. stojánkové konzoly, ventilová vložka pro automatické vyvážení</t>
  </si>
  <si>
    <t>deskové otopné těleso typu ventil kompakt se spodním pravým připojením 21VK-7110 - RAL 9016 včetně montáže, příchytky, OV zátka, vývod s vnitřním závitem G1/2, bočními kryty, horní mřížkou, navrtávací konzoly popř. stojánkové konzoly, ventilová vložka pro automatické vyvážení</t>
  </si>
  <si>
    <t>deskové otopné těleso typu ventil kompakt se spodním pravým připojením 21VK-7160 - RAL 9016 včetně montáže, příchytky, OV zátka, vývod s vnitřním závitem G1/2, bočními kryty, horní mřížkou, navrtávací konzoly popř. stojánkové konzoly, ventilová vložka pro automatické vyvážení</t>
  </si>
  <si>
    <t>deskové otopné těleso typu ventil kompakt se spodním pravým připojením 21VK-7080 - RAL 9016 včetně montáže, příchytky, OV zátka, vývod s vnitřním závitem G1/2, bočními kryty, horní mřížkou, navrtávací konzoly popř. stojánkové konzoly, ventilová vložka pro automatické vyvážení</t>
  </si>
  <si>
    <r>
      <rPr>
        <b/>
        <sz val="8"/>
        <rFont val="Arial"/>
        <family val="2"/>
        <charset val="238"/>
      </rPr>
      <t>Spodní připojovací šroubení deskových otopných těles:</t>
    </r>
    <r>
      <rPr>
        <sz val="8"/>
        <rFont val="Arial"/>
        <family val="2"/>
        <charset val="238"/>
      </rPr>
      <t xml:space="preserve"> regulační a uzavíratelné rohové šroubení, vnější závit 1/2" x vnější závit 3/4" včetně přechodového šroubení na potrubí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</si>
</sst>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.00\ &quot;Kč&quot;"/>
    <numFmt numFmtId="166" formatCode="000\-00"/>
  </numFmts>
  <fonts count="40" x14ac:knownFonts="1">
    <font>
      <sz val="10"/>
      <name val="Arial CE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MS Sans Serif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Helv"/>
    </font>
    <font>
      <b/>
      <sz val="8"/>
      <name val="Arial"/>
      <family val="2"/>
      <charset val="238"/>
    </font>
    <font>
      <b/>
      <sz val="10"/>
      <name val="Calibri"/>
      <family val="2"/>
      <charset val="238"/>
    </font>
    <font>
      <sz val="8"/>
      <name val="Arial CE"/>
    </font>
    <font>
      <vertAlign val="subscript"/>
      <sz val="8"/>
      <name val="Arial"/>
      <family val="2"/>
      <charset val="238"/>
    </font>
    <font>
      <u/>
      <sz val="10"/>
      <color theme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 CE"/>
    </font>
    <font>
      <sz val="8"/>
      <color theme="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383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31" fillId="0" borderId="0"/>
    <xf numFmtId="0" fontId="3" fillId="0" borderId="1" applyNumberFormat="0" applyFill="0" applyAlignment="0" applyProtection="0"/>
    <xf numFmtId="164" fontId="1" fillId="0" borderId="0" applyFont="0" applyFill="0" applyBorder="0" applyAlignment="0" applyProtection="0"/>
    <xf numFmtId="0" fontId="17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4" fillId="7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7" fillId="0" borderId="0"/>
    <xf numFmtId="0" fontId="1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1" fillId="2" borderId="6" applyNumberFormat="0" applyFont="0" applyAlignment="0" applyProtection="0"/>
    <xf numFmtId="0" fontId="11" fillId="0" borderId="7" applyNumberFormat="0" applyFill="0" applyAlignment="0" applyProtection="0"/>
    <xf numFmtId="0" fontId="12" fillId="3" borderId="0" applyNumberFormat="0" applyBorder="0" applyAlignment="0" applyProtection="0"/>
    <xf numFmtId="0" fontId="29" fillId="0" borderId="0"/>
    <xf numFmtId="0" fontId="29" fillId="0" borderId="0"/>
    <xf numFmtId="0" fontId="11" fillId="0" borderId="0" applyNumberFormat="0" applyFill="0" applyBorder="0" applyAlignment="0" applyProtection="0"/>
    <xf numFmtId="0" fontId="13" fillId="4" borderId="8" applyNumberFormat="0" applyAlignment="0" applyProtection="0"/>
    <xf numFmtId="0" fontId="14" fillId="8" borderId="8" applyNumberFormat="0" applyAlignment="0" applyProtection="0"/>
    <xf numFmtId="0" fontId="15" fillId="8" borderId="9" applyNumberFormat="0" applyAlignment="0" applyProtection="0"/>
    <xf numFmtId="0" fontId="16" fillId="0" borderId="0" applyNumberFormat="0" applyFill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</cellStyleXfs>
  <cellXfs count="95">
    <xf numFmtId="0" fontId="0" fillId="0" borderId="0" xfId="0"/>
    <xf numFmtId="0" fontId="10" fillId="0" borderId="0" xfId="1366" applyAlignment="1">
      <alignment vertical="center"/>
    </xf>
    <xf numFmtId="0" fontId="10" fillId="0" borderId="0" xfId="1366" applyFill="1" applyAlignment="1">
      <alignment vertical="center"/>
    </xf>
    <xf numFmtId="0" fontId="10" fillId="0" borderId="0" xfId="1366" applyBorder="1" applyAlignment="1">
      <alignment vertical="center"/>
    </xf>
    <xf numFmtId="0" fontId="26" fillId="0" borderId="0" xfId="1366" applyFont="1" applyAlignment="1">
      <alignment vertical="center"/>
    </xf>
    <xf numFmtId="0" fontId="10" fillId="0" borderId="0" xfId="1366" applyAlignment="1">
      <alignment horizontal="right" vertical="center"/>
    </xf>
    <xf numFmtId="0" fontId="27" fillId="0" borderId="0" xfId="1366" applyFont="1" applyBorder="1" applyAlignment="1">
      <alignment vertical="center"/>
    </xf>
    <xf numFmtId="3" fontId="27" fillId="0" borderId="0" xfId="1366" applyNumberFormat="1" applyFont="1" applyBorder="1" applyAlignment="1">
      <alignment horizontal="right" vertical="center"/>
    </xf>
    <xf numFmtId="4" fontId="27" fillId="0" borderId="0" xfId="1366" applyNumberFormat="1" applyFont="1" applyBorder="1" applyAlignment="1">
      <alignment vertical="center"/>
    </xf>
    <xf numFmtId="0" fontId="26" fillId="0" borderId="0" xfId="1366" applyFont="1" applyBorder="1" applyAlignment="1">
      <alignment vertical="center"/>
    </xf>
    <xf numFmtId="0" fontId="10" fillId="0" borderId="0" xfId="1366" applyBorder="1" applyAlignment="1">
      <alignment horizontal="right" vertical="center"/>
    </xf>
    <xf numFmtId="0" fontId="10" fillId="0" borderId="0" xfId="1366" applyAlignment="1">
      <alignment horizontal="center" vertical="center"/>
    </xf>
    <xf numFmtId="0" fontId="10" fillId="0" borderId="0" xfId="1366" applyBorder="1" applyAlignment="1">
      <alignment horizontal="center" vertical="center"/>
    </xf>
    <xf numFmtId="0" fontId="27" fillId="0" borderId="0" xfId="1366" applyFont="1" applyBorder="1" applyAlignment="1">
      <alignment horizontal="center" vertical="center"/>
    </xf>
    <xf numFmtId="0" fontId="23" fillId="0" borderId="12" xfId="1366" applyFont="1" applyFill="1" applyBorder="1" applyAlignment="1">
      <alignment vertical="center" wrapText="1"/>
    </xf>
    <xf numFmtId="49" fontId="23" fillId="0" borderId="12" xfId="1366" applyNumberFormat="1" applyFont="1" applyFill="1" applyBorder="1" applyAlignment="1">
      <alignment horizontal="center" vertical="center" shrinkToFit="1"/>
    </xf>
    <xf numFmtId="4" fontId="23" fillId="0" borderId="12" xfId="1366" applyNumberFormat="1" applyFont="1" applyFill="1" applyBorder="1" applyAlignment="1">
      <alignment horizontal="right" vertical="center"/>
    </xf>
    <xf numFmtId="4" fontId="23" fillId="0" borderId="12" xfId="1366" applyNumberFormat="1" applyFont="1" applyFill="1" applyBorder="1" applyAlignment="1">
      <alignment vertical="center"/>
    </xf>
    <xf numFmtId="0" fontId="17" fillId="0" borderId="12" xfId="1366" applyFont="1" applyFill="1" applyBorder="1" applyAlignment="1">
      <alignment horizontal="center" vertical="center"/>
    </xf>
    <xf numFmtId="0" fontId="17" fillId="0" borderId="0" xfId="1366" applyFont="1" applyFill="1" applyAlignment="1">
      <alignment vertical="center"/>
    </xf>
    <xf numFmtId="0" fontId="21" fillId="0" borderId="0" xfId="1366" applyFont="1" applyFill="1" applyAlignment="1">
      <alignment horizontal="centerContinuous" vertical="center"/>
    </xf>
    <xf numFmtId="0" fontId="22" fillId="0" borderId="0" xfId="1366" applyFont="1" applyFill="1" applyAlignment="1">
      <alignment horizontal="centerContinuous" vertical="center"/>
    </xf>
    <xf numFmtId="0" fontId="22" fillId="0" borderId="0" xfId="1366" applyFont="1" applyFill="1" applyAlignment="1">
      <alignment horizontal="center" vertical="center"/>
    </xf>
    <xf numFmtId="0" fontId="22" fillId="0" borderId="0" xfId="1366" applyFont="1" applyFill="1" applyAlignment="1">
      <alignment horizontal="right" vertical="center"/>
    </xf>
    <xf numFmtId="0" fontId="19" fillId="0" borderId="13" xfId="1366" applyNumberFormat="1" applyFont="1" applyFill="1" applyBorder="1" applyAlignment="1">
      <alignment horizontal="left" vertical="center"/>
    </xf>
    <xf numFmtId="0" fontId="23" fillId="0" borderId="14" xfId="1366" applyFont="1" applyFill="1" applyBorder="1" applyAlignment="1">
      <alignment vertical="center"/>
    </xf>
    <xf numFmtId="0" fontId="19" fillId="0" borderId="0" xfId="1366" applyFont="1" applyFill="1" applyAlignment="1">
      <alignment vertical="center"/>
    </xf>
    <xf numFmtId="0" fontId="17" fillId="0" borderId="0" xfId="1366" applyFont="1" applyFill="1" applyAlignment="1">
      <alignment horizontal="center" vertical="center"/>
    </xf>
    <xf numFmtId="0" fontId="17" fillId="0" borderId="0" xfId="1366" applyFont="1" applyFill="1" applyAlignment="1">
      <alignment horizontal="right" vertical="center"/>
    </xf>
    <xf numFmtId="0" fontId="19" fillId="0" borderId="12" xfId="1366" applyFont="1" applyFill="1" applyBorder="1" applyAlignment="1">
      <alignment horizontal="center" vertical="center"/>
    </xf>
    <xf numFmtId="0" fontId="18" fillId="0" borderId="13" xfId="1366" applyFont="1" applyFill="1" applyBorder="1" applyAlignment="1">
      <alignment vertical="center"/>
    </xf>
    <xf numFmtId="0" fontId="18" fillId="0" borderId="15" xfId="1366" applyFont="1" applyFill="1" applyBorder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18" fillId="0" borderId="12" xfId="1366" applyFont="1" applyFill="1" applyBorder="1" applyAlignment="1">
      <alignment vertical="center"/>
    </xf>
    <xf numFmtId="0" fontId="17" fillId="0" borderId="12" xfId="1366" applyNumberFormat="1" applyFont="1" applyFill="1" applyBorder="1" applyAlignment="1">
      <alignment horizontal="right" vertical="center"/>
    </xf>
    <xf numFmtId="0" fontId="17" fillId="0" borderId="12" xfId="1366" applyNumberFormat="1" applyFont="1" applyFill="1" applyBorder="1" applyAlignment="1">
      <alignment vertical="center"/>
    </xf>
    <xf numFmtId="0" fontId="23" fillId="0" borderId="12" xfId="1366" applyFont="1" applyFill="1" applyBorder="1" applyAlignment="1">
      <alignment horizontal="center" vertical="center"/>
    </xf>
    <xf numFmtId="49" fontId="23" fillId="0" borderId="12" xfId="1366" applyNumberFormat="1" applyFont="1" applyFill="1" applyBorder="1" applyAlignment="1">
      <alignment horizontal="left" vertical="center"/>
    </xf>
    <xf numFmtId="49" fontId="19" fillId="0" borderId="12" xfId="1366" applyNumberFormat="1" applyFont="1" applyFill="1" applyBorder="1" applyAlignment="1">
      <alignment vertical="center"/>
    </xf>
    <xf numFmtId="0" fontId="19" fillId="0" borderId="12" xfId="1366" applyNumberFormat="1" applyFont="1" applyFill="1" applyBorder="1" applyAlignment="1">
      <alignment horizontal="center" vertical="center"/>
    </xf>
    <xf numFmtId="49" fontId="18" fillId="0" borderId="12" xfId="1366" applyNumberFormat="1" applyFont="1" applyFill="1" applyBorder="1" applyAlignment="1">
      <alignment horizontal="left" vertical="center"/>
    </xf>
    <xf numFmtId="0" fontId="10" fillId="0" borderId="0" xfId="1366" applyFill="1" applyAlignment="1">
      <alignment horizontal="center" vertical="center"/>
    </xf>
    <xf numFmtId="0" fontId="18" fillId="0" borderId="0" xfId="0" applyFont="1" applyFill="1" applyBorder="1" applyAlignment="1">
      <alignment wrapText="1"/>
    </xf>
    <xf numFmtId="165" fontId="10" fillId="0" borderId="0" xfId="1366" applyNumberFormat="1" applyFill="1" applyAlignment="1">
      <alignment vertical="center"/>
    </xf>
    <xf numFmtId="0" fontId="10" fillId="0" borderId="0" xfId="1366" applyFill="1" applyBorder="1" applyAlignment="1">
      <alignment vertical="center"/>
    </xf>
    <xf numFmtId="0" fontId="10" fillId="0" borderId="0" xfId="1366" applyFill="1" applyBorder="1" applyAlignment="1">
      <alignment horizontal="center" vertical="center"/>
    </xf>
    <xf numFmtId="0" fontId="10" fillId="0" borderId="0" xfId="1366" applyFill="1" applyAlignment="1">
      <alignment horizontal="left" vertical="center"/>
    </xf>
    <xf numFmtId="0" fontId="24" fillId="0" borderId="0" xfId="1366" applyFont="1" applyFill="1" applyAlignment="1">
      <alignment vertical="center"/>
    </xf>
    <xf numFmtId="3" fontId="10" fillId="0" borderId="0" xfId="1366" applyNumberFormat="1" applyFill="1" applyAlignment="1">
      <alignment vertical="center"/>
    </xf>
    <xf numFmtId="4" fontId="17" fillId="0" borderId="12" xfId="1366" applyNumberFormat="1" applyFont="1" applyFill="1" applyBorder="1" applyAlignment="1">
      <alignment horizontal="right" vertical="center"/>
    </xf>
    <xf numFmtId="4" fontId="18" fillId="0" borderId="12" xfId="1366" applyNumberFormat="1" applyFont="1" applyFill="1" applyBorder="1" applyAlignment="1">
      <alignment vertical="center"/>
    </xf>
    <xf numFmtId="0" fontId="18" fillId="0" borderId="12" xfId="1366" applyFont="1" applyFill="1" applyBorder="1" applyAlignment="1">
      <alignment horizontal="center" vertical="center"/>
    </xf>
    <xf numFmtId="0" fontId="17" fillId="0" borderId="0" xfId="93" applyFill="1" applyAlignment="1">
      <alignment horizontal="center" vertical="center"/>
    </xf>
    <xf numFmtId="2" fontId="23" fillId="0" borderId="12" xfId="1366" applyNumberFormat="1" applyFont="1" applyFill="1" applyBorder="1" applyAlignment="1">
      <alignment horizontal="right" vertical="center"/>
    </xf>
    <xf numFmtId="165" fontId="23" fillId="0" borderId="12" xfId="1366" applyNumberFormat="1" applyFont="1" applyFill="1" applyBorder="1" applyAlignment="1">
      <alignment vertical="center"/>
    </xf>
    <xf numFmtId="165" fontId="23" fillId="0" borderId="0" xfId="1366" applyNumberFormat="1" applyFont="1" applyFill="1" applyBorder="1" applyAlignment="1">
      <alignment horizontal="right" vertical="center"/>
    </xf>
    <xf numFmtId="0" fontId="10" fillId="0" borderId="0" xfId="1366" applyFill="1" applyAlignment="1">
      <alignment horizontal="right" vertical="center"/>
    </xf>
    <xf numFmtId="0" fontId="17" fillId="0" borderId="0" xfId="93" applyFill="1" applyAlignment="1">
      <alignment horizontal="right" vertical="center"/>
    </xf>
    <xf numFmtId="4" fontId="10" fillId="0" borderId="0" xfId="1366" applyNumberFormat="1" applyFill="1" applyAlignment="1">
      <alignment vertical="center"/>
    </xf>
    <xf numFmtId="0" fontId="10" fillId="0" borderId="0" xfId="1366" applyFont="1" applyFill="1" applyAlignment="1">
      <alignment vertical="center"/>
    </xf>
    <xf numFmtId="0" fontId="33" fillId="0" borderId="12" xfId="0" applyFont="1" applyFill="1" applyBorder="1" applyAlignment="1">
      <alignment vertical="center"/>
    </xf>
    <xf numFmtId="49" fontId="39" fillId="0" borderId="12" xfId="1366" applyNumberFormat="1" applyFont="1" applyFill="1" applyBorder="1" applyAlignment="1">
      <alignment horizontal="center" vertical="center" shrinkToFit="1"/>
    </xf>
    <xf numFmtId="0" fontId="38" fillId="0" borderId="0" xfId="1366" applyFont="1" applyFill="1" applyAlignment="1">
      <alignment vertical="center"/>
    </xf>
    <xf numFmtId="3" fontId="10" fillId="0" borderId="0" xfId="1366" applyNumberFormat="1" applyFont="1" applyFill="1" applyAlignment="1">
      <alignment vertical="center"/>
    </xf>
    <xf numFmtId="4" fontId="10" fillId="0" borderId="0" xfId="1366" applyNumberFormat="1" applyFont="1" applyFill="1" applyAlignment="1">
      <alignment vertical="center"/>
    </xf>
    <xf numFmtId="0" fontId="1" fillId="0" borderId="0" xfId="1366" applyFont="1" applyFill="1" applyAlignment="1">
      <alignment vertical="center"/>
    </xf>
    <xf numFmtId="0" fontId="10" fillId="13" borderId="0" xfId="1366" applyFill="1" applyAlignment="1">
      <alignment vertical="center"/>
    </xf>
    <xf numFmtId="4" fontId="10" fillId="13" borderId="0" xfId="1366" applyNumberFormat="1" applyFill="1" applyAlignment="1">
      <alignment vertical="center"/>
    </xf>
    <xf numFmtId="3" fontId="10" fillId="13" borderId="0" xfId="1366" applyNumberFormat="1" applyFill="1" applyAlignment="1">
      <alignment vertical="center"/>
    </xf>
    <xf numFmtId="166" fontId="23" fillId="0" borderId="12" xfId="1366" applyNumberFormat="1" applyFont="1" applyFill="1" applyBorder="1" applyAlignment="1">
      <alignment horizontal="left" vertical="center"/>
    </xf>
    <xf numFmtId="49" fontId="23" fillId="0" borderId="12" xfId="1366" applyNumberFormat="1" applyFont="1" applyFill="1" applyBorder="1" applyAlignment="1">
      <alignment horizontal="left" vertical="top" wrapText="1"/>
    </xf>
    <xf numFmtId="49" fontId="23" fillId="0" borderId="12" xfId="1366" applyNumberFormat="1" applyFont="1" applyFill="1" applyBorder="1" applyAlignment="1">
      <alignment horizontal="center" vertical="center" wrapText="1"/>
    </xf>
    <xf numFmtId="2" fontId="23" fillId="0" borderId="12" xfId="1366" applyNumberFormat="1" applyFont="1" applyFill="1" applyBorder="1" applyAlignment="1">
      <alignment horizontal="right" vertical="center" wrapText="1"/>
    </xf>
    <xf numFmtId="164" fontId="23" fillId="0" borderId="12" xfId="11" applyFont="1" applyFill="1" applyBorder="1" applyAlignment="1">
      <alignment horizontal="right" vertical="center" wrapText="1"/>
    </xf>
    <xf numFmtId="49" fontId="23" fillId="0" borderId="12" xfId="1366" applyNumberFormat="1" applyFont="1" applyFill="1" applyBorder="1" applyAlignment="1">
      <alignment horizontal="left" vertical="justify" wrapText="1"/>
    </xf>
    <xf numFmtId="0" fontId="10" fillId="0" borderId="0" xfId="1366" applyFill="1" applyBorder="1" applyAlignment="1">
      <alignment horizontal="left" vertical="center"/>
    </xf>
    <xf numFmtId="4" fontId="23" fillId="0" borderId="12" xfId="1366" applyNumberFormat="1" applyFont="1" applyBorder="1" applyAlignment="1">
      <alignment horizontal="right" vertical="center"/>
    </xf>
    <xf numFmtId="2" fontId="23" fillId="0" borderId="12" xfId="1366" applyNumberFormat="1" applyFont="1" applyBorder="1" applyAlignment="1">
      <alignment horizontal="right" vertical="center"/>
    </xf>
    <xf numFmtId="0" fontId="17" fillId="0" borderId="12" xfId="1366" applyFont="1" applyBorder="1" applyAlignment="1">
      <alignment horizontal="right" vertical="center"/>
    </xf>
    <xf numFmtId="4" fontId="17" fillId="0" borderId="12" xfId="1366" applyNumberFormat="1" applyFont="1" applyBorder="1" applyAlignment="1">
      <alignment horizontal="right" vertical="center"/>
    </xf>
    <xf numFmtId="2" fontId="23" fillId="0" borderId="12" xfId="1366" applyNumberFormat="1" applyFont="1" applyBorder="1" applyAlignment="1">
      <alignment horizontal="right" vertical="center" wrapText="1"/>
    </xf>
    <xf numFmtId="0" fontId="19" fillId="0" borderId="12" xfId="1366" applyFont="1" applyFill="1" applyBorder="1" applyAlignment="1">
      <alignment horizontal="center" vertical="center" wrapText="1"/>
    </xf>
    <xf numFmtId="49" fontId="25" fillId="0" borderId="16" xfId="1366" applyNumberFormat="1" applyFont="1" applyFill="1" applyBorder="1" applyAlignment="1">
      <alignment horizontal="left" vertical="center"/>
    </xf>
    <xf numFmtId="0" fontId="25" fillId="0" borderId="11" xfId="1366" applyFont="1" applyFill="1" applyBorder="1" applyAlignment="1">
      <alignment vertical="center"/>
    </xf>
    <xf numFmtId="0" fontId="17" fillId="0" borderId="11" xfId="1366" applyFont="1" applyFill="1" applyBorder="1" applyAlignment="1">
      <alignment horizontal="center" vertical="center"/>
    </xf>
    <xf numFmtId="4" fontId="17" fillId="0" borderId="11" xfId="1366" applyNumberFormat="1" applyFont="1" applyFill="1" applyBorder="1" applyAlignment="1">
      <alignment horizontal="right" vertical="center"/>
    </xf>
    <xf numFmtId="4" fontId="17" fillId="0" borderId="10" xfId="1366" applyNumberFormat="1" applyFont="1" applyFill="1" applyBorder="1" applyAlignment="1">
      <alignment horizontal="right" vertical="center"/>
    </xf>
    <xf numFmtId="0" fontId="20" fillId="0" borderId="0" xfId="1366" applyFont="1" applyFill="1" applyAlignment="1">
      <alignment horizontal="center" vertical="center"/>
    </xf>
    <xf numFmtId="0" fontId="17" fillId="0" borderId="17" xfId="1366" applyFont="1" applyFill="1" applyBorder="1" applyAlignment="1">
      <alignment horizontal="center" vertical="center"/>
    </xf>
    <xf numFmtId="0" fontId="17" fillId="0" borderId="18" xfId="1366" applyFont="1" applyFill="1" applyBorder="1" applyAlignment="1">
      <alignment horizontal="center" vertical="center"/>
    </xf>
    <xf numFmtId="49" fontId="17" fillId="0" borderId="19" xfId="1366" applyNumberFormat="1" applyFont="1" applyFill="1" applyBorder="1" applyAlignment="1">
      <alignment horizontal="center" vertical="center"/>
    </xf>
    <xf numFmtId="0" fontId="17" fillId="0" borderId="20" xfId="1366" applyFont="1" applyFill="1" applyBorder="1" applyAlignment="1">
      <alignment horizontal="center" vertical="center"/>
    </xf>
    <xf numFmtId="0" fontId="17" fillId="0" borderId="15" xfId="1366" applyFont="1" applyFill="1" applyBorder="1" applyAlignment="1">
      <alignment horizontal="center" vertical="center" shrinkToFit="1"/>
    </xf>
    <xf numFmtId="0" fontId="17" fillId="0" borderId="21" xfId="1366" applyFont="1" applyFill="1" applyBorder="1" applyAlignment="1">
      <alignment horizontal="center" vertical="center" shrinkToFit="1"/>
    </xf>
    <xf numFmtId="0" fontId="19" fillId="0" borderId="13" xfId="1366" applyFont="1" applyFill="1" applyBorder="1" applyAlignment="1">
      <alignment horizontal="center" vertical="center"/>
    </xf>
  </cellXfs>
  <cellStyles count="1383">
    <cellStyle name="_06_GCZ_BQ_SO_1241_Hruba" xfId="1" xr:uid="{00000000-0005-0000-0000-000000000000}"/>
    <cellStyle name="_06_GCZ_BQ_SO_1242+1710_Hruba" xfId="2" xr:uid="{00000000-0005-0000-0000-000001000000}"/>
    <cellStyle name="_06_GCZ_BQ_SO_1510_Hruba" xfId="3" xr:uid="{00000000-0005-0000-0000-000002000000}"/>
    <cellStyle name="_06_GCZ_BQ_SO_1810_Hruba" xfId="4" xr:uid="{00000000-0005-0000-0000-000003000000}"/>
    <cellStyle name="_6VX01" xfId="5" xr:uid="{00000000-0005-0000-0000-000004000000}"/>
    <cellStyle name="_F6_BS_SO 01+04_6SX01" xfId="6" xr:uid="{00000000-0005-0000-0000-000005000000}"/>
    <cellStyle name="_SO 05_F6_rain wat drain.060531" xfId="7" xr:uid="{00000000-0005-0000-0000-000006000000}"/>
    <cellStyle name="_SO 16_6VX01_vzduchotechnika" xfId="8" xr:uid="{00000000-0005-0000-0000-000007000000}"/>
    <cellStyle name="_TI_SO 01_060301_cz_en" xfId="9" xr:uid="{00000000-0005-0000-0000-000008000000}"/>
    <cellStyle name="Celkem" xfId="10" builtinId="25" customBuiltin="1"/>
    <cellStyle name="Čárka" xfId="11" builtinId="3"/>
    <cellStyle name="fnRegressQ" xfId="12" xr:uid="{00000000-0005-0000-0000-00000B000000}"/>
    <cellStyle name="Hypertextový odkaz 2" xfId="13" xr:uid="{00000000-0005-0000-0000-00000C000000}"/>
    <cellStyle name="Kontrolní buňka" xfId="14" builtinId="23" customBuiltin="1"/>
    <cellStyle name="Nadpis 1" xfId="15" builtinId="16" customBuiltin="1"/>
    <cellStyle name="Nadpis 2" xfId="16" builtinId="17" customBuiltin="1"/>
    <cellStyle name="Nadpis 3" xfId="17" builtinId="18" customBuiltin="1"/>
    <cellStyle name="Nadpis 4" xfId="18" builtinId="19" customBuiltin="1"/>
    <cellStyle name="Název" xfId="19" builtinId="15" customBuiltin="1"/>
    <cellStyle name="Neutrální" xfId="20" builtinId="28" customBuiltin="1"/>
    <cellStyle name="Normální" xfId="0" builtinId="0"/>
    <cellStyle name="normální 10" xfId="21" xr:uid="{00000000-0005-0000-0000-000015000000}"/>
    <cellStyle name="normální 10 10" xfId="22" xr:uid="{00000000-0005-0000-0000-000016000000}"/>
    <cellStyle name="normální 10 10 2" xfId="23" xr:uid="{00000000-0005-0000-0000-000017000000}"/>
    <cellStyle name="normální 10 11" xfId="24" xr:uid="{00000000-0005-0000-0000-000018000000}"/>
    <cellStyle name="normální 10 11 2" xfId="25" xr:uid="{00000000-0005-0000-0000-000019000000}"/>
    <cellStyle name="normální 10 12" xfId="26" xr:uid="{00000000-0005-0000-0000-00001A000000}"/>
    <cellStyle name="normální 10 12 2" xfId="27" xr:uid="{00000000-0005-0000-0000-00001B000000}"/>
    <cellStyle name="normální 10 13" xfId="28" xr:uid="{00000000-0005-0000-0000-00001C000000}"/>
    <cellStyle name="normální 10 13 2" xfId="29" xr:uid="{00000000-0005-0000-0000-00001D000000}"/>
    <cellStyle name="normální 10 14" xfId="30" xr:uid="{00000000-0005-0000-0000-00001E000000}"/>
    <cellStyle name="normální 10 14 2" xfId="31" xr:uid="{00000000-0005-0000-0000-00001F000000}"/>
    <cellStyle name="normální 10 15" xfId="32" xr:uid="{00000000-0005-0000-0000-000020000000}"/>
    <cellStyle name="normální 10 15 2" xfId="33" xr:uid="{00000000-0005-0000-0000-000021000000}"/>
    <cellStyle name="normální 10 16" xfId="34" xr:uid="{00000000-0005-0000-0000-000022000000}"/>
    <cellStyle name="normální 10 16 2" xfId="35" xr:uid="{00000000-0005-0000-0000-000023000000}"/>
    <cellStyle name="normální 10 17" xfId="36" xr:uid="{00000000-0005-0000-0000-000024000000}"/>
    <cellStyle name="normální 10 18" xfId="37" xr:uid="{00000000-0005-0000-0000-000025000000}"/>
    <cellStyle name="normální 10 19" xfId="38" xr:uid="{00000000-0005-0000-0000-000026000000}"/>
    <cellStyle name="normální 10 2" xfId="39" xr:uid="{00000000-0005-0000-0000-000027000000}"/>
    <cellStyle name="normální 10 2 2" xfId="40" xr:uid="{00000000-0005-0000-0000-000028000000}"/>
    <cellStyle name="normální 10 20" xfId="41" xr:uid="{00000000-0005-0000-0000-000029000000}"/>
    <cellStyle name="normální 10 21" xfId="42" xr:uid="{00000000-0005-0000-0000-00002A000000}"/>
    <cellStyle name="normální 10 22" xfId="43" xr:uid="{00000000-0005-0000-0000-00002B000000}"/>
    <cellStyle name="normální 10 23" xfId="44" xr:uid="{00000000-0005-0000-0000-00002C000000}"/>
    <cellStyle name="normální 10 24" xfId="45" xr:uid="{00000000-0005-0000-0000-00002D000000}"/>
    <cellStyle name="normální 10 25" xfId="46" xr:uid="{00000000-0005-0000-0000-00002E000000}"/>
    <cellStyle name="normální 10 26" xfId="47" xr:uid="{00000000-0005-0000-0000-00002F000000}"/>
    <cellStyle name="normální 10 27" xfId="48" xr:uid="{00000000-0005-0000-0000-000030000000}"/>
    <cellStyle name="normální 10 3" xfId="49" xr:uid="{00000000-0005-0000-0000-000031000000}"/>
    <cellStyle name="normální 10 3 2" xfId="50" xr:uid="{00000000-0005-0000-0000-000032000000}"/>
    <cellStyle name="normální 10 4" xfId="51" xr:uid="{00000000-0005-0000-0000-000033000000}"/>
    <cellStyle name="normální 10 4 2" xfId="52" xr:uid="{00000000-0005-0000-0000-000034000000}"/>
    <cellStyle name="normální 10 5" xfId="53" xr:uid="{00000000-0005-0000-0000-000035000000}"/>
    <cellStyle name="normální 10 5 2" xfId="54" xr:uid="{00000000-0005-0000-0000-000036000000}"/>
    <cellStyle name="normální 10 6" xfId="55" xr:uid="{00000000-0005-0000-0000-000037000000}"/>
    <cellStyle name="normální 10 6 2" xfId="56" xr:uid="{00000000-0005-0000-0000-000038000000}"/>
    <cellStyle name="normální 10 7" xfId="57" xr:uid="{00000000-0005-0000-0000-000039000000}"/>
    <cellStyle name="normální 10 7 2" xfId="58" xr:uid="{00000000-0005-0000-0000-00003A000000}"/>
    <cellStyle name="normální 10 8" xfId="59" xr:uid="{00000000-0005-0000-0000-00003B000000}"/>
    <cellStyle name="normální 10 8 2" xfId="60" xr:uid="{00000000-0005-0000-0000-00003C000000}"/>
    <cellStyle name="normální 10 9" xfId="61" xr:uid="{00000000-0005-0000-0000-00003D000000}"/>
    <cellStyle name="normální 10 9 2" xfId="62" xr:uid="{00000000-0005-0000-0000-00003E000000}"/>
    <cellStyle name="normální 11" xfId="63" xr:uid="{00000000-0005-0000-0000-00003F000000}"/>
    <cellStyle name="normální 11 2" xfId="64" xr:uid="{00000000-0005-0000-0000-000040000000}"/>
    <cellStyle name="normální 11 3" xfId="65" xr:uid="{00000000-0005-0000-0000-000041000000}"/>
    <cellStyle name="normální 11 4" xfId="66" xr:uid="{00000000-0005-0000-0000-000042000000}"/>
    <cellStyle name="normální 11 5" xfId="67" xr:uid="{00000000-0005-0000-0000-000043000000}"/>
    <cellStyle name="normální 11 6" xfId="68" xr:uid="{00000000-0005-0000-0000-000044000000}"/>
    <cellStyle name="normální 11 7" xfId="69" xr:uid="{00000000-0005-0000-0000-000045000000}"/>
    <cellStyle name="normální 11 8" xfId="70" xr:uid="{00000000-0005-0000-0000-000046000000}"/>
    <cellStyle name="normální 12" xfId="71" xr:uid="{00000000-0005-0000-0000-000047000000}"/>
    <cellStyle name="normální 12 2" xfId="72" xr:uid="{00000000-0005-0000-0000-000048000000}"/>
    <cellStyle name="normální 12 3" xfId="73" xr:uid="{00000000-0005-0000-0000-000049000000}"/>
    <cellStyle name="normální 12 4" xfId="74" xr:uid="{00000000-0005-0000-0000-00004A000000}"/>
    <cellStyle name="normální 12 5" xfId="75" xr:uid="{00000000-0005-0000-0000-00004B000000}"/>
    <cellStyle name="normální 12 6" xfId="76" xr:uid="{00000000-0005-0000-0000-00004C000000}"/>
    <cellStyle name="normální 12 7" xfId="77" xr:uid="{00000000-0005-0000-0000-00004D000000}"/>
    <cellStyle name="normální 12 8" xfId="78" xr:uid="{00000000-0005-0000-0000-00004E000000}"/>
    <cellStyle name="normální 13" xfId="79" xr:uid="{00000000-0005-0000-0000-00004F000000}"/>
    <cellStyle name="normální 13 2" xfId="80" xr:uid="{00000000-0005-0000-0000-000050000000}"/>
    <cellStyle name="normální 13 2 2" xfId="81" xr:uid="{00000000-0005-0000-0000-000051000000}"/>
    <cellStyle name="normální 13 2 3" xfId="82" xr:uid="{00000000-0005-0000-0000-000052000000}"/>
    <cellStyle name="normální 13 2 4" xfId="83" xr:uid="{00000000-0005-0000-0000-000053000000}"/>
    <cellStyle name="normální 13 2 5" xfId="84" xr:uid="{00000000-0005-0000-0000-000054000000}"/>
    <cellStyle name="Normální 14" xfId="85" xr:uid="{00000000-0005-0000-0000-000055000000}"/>
    <cellStyle name="normální 14 2" xfId="86" xr:uid="{00000000-0005-0000-0000-000056000000}"/>
    <cellStyle name="Normální 15" xfId="87" xr:uid="{00000000-0005-0000-0000-000057000000}"/>
    <cellStyle name="Normální 16" xfId="88" xr:uid="{00000000-0005-0000-0000-000058000000}"/>
    <cellStyle name="Normální 17" xfId="89" xr:uid="{00000000-0005-0000-0000-000059000000}"/>
    <cellStyle name="Normální 18" xfId="90" xr:uid="{00000000-0005-0000-0000-00005A000000}"/>
    <cellStyle name="Normální 19" xfId="91" xr:uid="{00000000-0005-0000-0000-00005B000000}"/>
    <cellStyle name="normální 19 2" xfId="92" xr:uid="{00000000-0005-0000-0000-00005C000000}"/>
    <cellStyle name="normální 2" xfId="93" xr:uid="{00000000-0005-0000-0000-00005D000000}"/>
    <cellStyle name="normální 2 10" xfId="94" xr:uid="{00000000-0005-0000-0000-00005E000000}"/>
    <cellStyle name="normální 2 10 2" xfId="95" xr:uid="{00000000-0005-0000-0000-00005F000000}"/>
    <cellStyle name="normální 2 11" xfId="96" xr:uid="{00000000-0005-0000-0000-000060000000}"/>
    <cellStyle name="normální 2 11 2" xfId="97" xr:uid="{00000000-0005-0000-0000-000061000000}"/>
    <cellStyle name="normální 2 12" xfId="98" xr:uid="{00000000-0005-0000-0000-000062000000}"/>
    <cellStyle name="normální 2 12 2" xfId="99" xr:uid="{00000000-0005-0000-0000-000063000000}"/>
    <cellStyle name="normální 2 13" xfId="100" xr:uid="{00000000-0005-0000-0000-000064000000}"/>
    <cellStyle name="normální 2 13 2" xfId="101" xr:uid="{00000000-0005-0000-0000-000065000000}"/>
    <cellStyle name="normální 2 14" xfId="102" xr:uid="{00000000-0005-0000-0000-000066000000}"/>
    <cellStyle name="normální 2 14 2" xfId="103" xr:uid="{00000000-0005-0000-0000-000067000000}"/>
    <cellStyle name="normální 2 15" xfId="104" xr:uid="{00000000-0005-0000-0000-000068000000}"/>
    <cellStyle name="normální 2 15 2" xfId="105" xr:uid="{00000000-0005-0000-0000-000069000000}"/>
    <cellStyle name="normální 2 16" xfId="106" xr:uid="{00000000-0005-0000-0000-00006A000000}"/>
    <cellStyle name="normální 2 16 2" xfId="107" xr:uid="{00000000-0005-0000-0000-00006B000000}"/>
    <cellStyle name="normální 2 17" xfId="108" xr:uid="{00000000-0005-0000-0000-00006C000000}"/>
    <cellStyle name="normální 2 17 2" xfId="109" xr:uid="{00000000-0005-0000-0000-00006D000000}"/>
    <cellStyle name="normální 2 18" xfId="110" xr:uid="{00000000-0005-0000-0000-00006E000000}"/>
    <cellStyle name="normální 2 18 2" xfId="111" xr:uid="{00000000-0005-0000-0000-00006F000000}"/>
    <cellStyle name="normální 2 19" xfId="112" xr:uid="{00000000-0005-0000-0000-000070000000}"/>
    <cellStyle name="normální 2 2" xfId="113" xr:uid="{00000000-0005-0000-0000-000071000000}"/>
    <cellStyle name="normální 2 2 10" xfId="114" xr:uid="{00000000-0005-0000-0000-000072000000}"/>
    <cellStyle name="normální 2 2 10 2" xfId="115" xr:uid="{00000000-0005-0000-0000-000073000000}"/>
    <cellStyle name="normální 2 2 11" xfId="116" xr:uid="{00000000-0005-0000-0000-000074000000}"/>
    <cellStyle name="normální 2 2 11 2" xfId="117" xr:uid="{00000000-0005-0000-0000-000075000000}"/>
    <cellStyle name="normální 2 2 12" xfId="118" xr:uid="{00000000-0005-0000-0000-000076000000}"/>
    <cellStyle name="normální 2 2 12 2" xfId="119" xr:uid="{00000000-0005-0000-0000-000077000000}"/>
    <cellStyle name="normální 2 2 13" xfId="120" xr:uid="{00000000-0005-0000-0000-000078000000}"/>
    <cellStyle name="normální 2 2 13 2" xfId="121" xr:uid="{00000000-0005-0000-0000-000079000000}"/>
    <cellStyle name="normální 2 2 14" xfId="122" xr:uid="{00000000-0005-0000-0000-00007A000000}"/>
    <cellStyle name="normální 2 2 14 2" xfId="123" xr:uid="{00000000-0005-0000-0000-00007B000000}"/>
    <cellStyle name="normální 2 2 15" xfId="124" xr:uid="{00000000-0005-0000-0000-00007C000000}"/>
    <cellStyle name="normální 2 2 15 2" xfId="125" xr:uid="{00000000-0005-0000-0000-00007D000000}"/>
    <cellStyle name="normální 2 2 16" xfId="126" xr:uid="{00000000-0005-0000-0000-00007E000000}"/>
    <cellStyle name="normální 2 2 16 2" xfId="127" xr:uid="{00000000-0005-0000-0000-00007F000000}"/>
    <cellStyle name="normální 2 2 17" xfId="128" xr:uid="{00000000-0005-0000-0000-000080000000}"/>
    <cellStyle name="normální 2 2 18" xfId="129" xr:uid="{00000000-0005-0000-0000-000081000000}"/>
    <cellStyle name="normální 2 2 19" xfId="130" xr:uid="{00000000-0005-0000-0000-000082000000}"/>
    <cellStyle name="normální 2 2 2" xfId="131" xr:uid="{00000000-0005-0000-0000-000083000000}"/>
    <cellStyle name="normální 2 2 2 10" xfId="132" xr:uid="{00000000-0005-0000-0000-000084000000}"/>
    <cellStyle name="normální 2 2 2 10 2" xfId="133" xr:uid="{00000000-0005-0000-0000-000085000000}"/>
    <cellStyle name="normální 2 2 2 11" xfId="134" xr:uid="{00000000-0005-0000-0000-000086000000}"/>
    <cellStyle name="normální 2 2 2 11 2" xfId="135" xr:uid="{00000000-0005-0000-0000-000087000000}"/>
    <cellStyle name="normální 2 2 2 12" xfId="136" xr:uid="{00000000-0005-0000-0000-000088000000}"/>
    <cellStyle name="normální 2 2 2 12 2" xfId="137" xr:uid="{00000000-0005-0000-0000-000089000000}"/>
    <cellStyle name="normální 2 2 2 13" xfId="138" xr:uid="{00000000-0005-0000-0000-00008A000000}"/>
    <cellStyle name="normální 2 2 2 13 2" xfId="139" xr:uid="{00000000-0005-0000-0000-00008B000000}"/>
    <cellStyle name="normální 2 2 2 14" xfId="140" xr:uid="{00000000-0005-0000-0000-00008C000000}"/>
    <cellStyle name="normální 2 2 2 14 2" xfId="141" xr:uid="{00000000-0005-0000-0000-00008D000000}"/>
    <cellStyle name="normální 2 2 2 15" xfId="142" xr:uid="{00000000-0005-0000-0000-00008E000000}"/>
    <cellStyle name="normální 2 2 2 15 2" xfId="143" xr:uid="{00000000-0005-0000-0000-00008F000000}"/>
    <cellStyle name="normální 2 2 2 16" xfId="144" xr:uid="{00000000-0005-0000-0000-000090000000}"/>
    <cellStyle name="normální 2 2 2 17" xfId="145" xr:uid="{00000000-0005-0000-0000-000091000000}"/>
    <cellStyle name="normální 2 2 2 18" xfId="146" xr:uid="{00000000-0005-0000-0000-000092000000}"/>
    <cellStyle name="normální 2 2 2 19" xfId="147" xr:uid="{00000000-0005-0000-0000-000093000000}"/>
    <cellStyle name="normální 2 2 2 2" xfId="148" xr:uid="{00000000-0005-0000-0000-000094000000}"/>
    <cellStyle name="normální 2 2 2 2 2" xfId="149" xr:uid="{00000000-0005-0000-0000-000095000000}"/>
    <cellStyle name="normální 2 2 2 20" xfId="150" xr:uid="{00000000-0005-0000-0000-000096000000}"/>
    <cellStyle name="normální 2 2 2 21" xfId="151" xr:uid="{00000000-0005-0000-0000-000097000000}"/>
    <cellStyle name="normální 2 2 2 22" xfId="152" xr:uid="{00000000-0005-0000-0000-000098000000}"/>
    <cellStyle name="normální 2 2 2 3" xfId="153" xr:uid="{00000000-0005-0000-0000-000099000000}"/>
    <cellStyle name="normální 2 2 2 3 2" xfId="154" xr:uid="{00000000-0005-0000-0000-00009A000000}"/>
    <cellStyle name="normální 2 2 2 4" xfId="155" xr:uid="{00000000-0005-0000-0000-00009B000000}"/>
    <cellStyle name="normální 2 2 2 4 2" xfId="156" xr:uid="{00000000-0005-0000-0000-00009C000000}"/>
    <cellStyle name="normální 2 2 2 5" xfId="157" xr:uid="{00000000-0005-0000-0000-00009D000000}"/>
    <cellStyle name="normální 2 2 2 5 2" xfId="158" xr:uid="{00000000-0005-0000-0000-00009E000000}"/>
    <cellStyle name="normální 2 2 2 6" xfId="159" xr:uid="{00000000-0005-0000-0000-00009F000000}"/>
    <cellStyle name="normální 2 2 2 6 2" xfId="160" xr:uid="{00000000-0005-0000-0000-0000A0000000}"/>
    <cellStyle name="normální 2 2 2 7" xfId="161" xr:uid="{00000000-0005-0000-0000-0000A1000000}"/>
    <cellStyle name="normální 2 2 2 7 2" xfId="162" xr:uid="{00000000-0005-0000-0000-0000A2000000}"/>
    <cellStyle name="normální 2 2 2 8" xfId="163" xr:uid="{00000000-0005-0000-0000-0000A3000000}"/>
    <cellStyle name="normální 2 2 2 8 2" xfId="164" xr:uid="{00000000-0005-0000-0000-0000A4000000}"/>
    <cellStyle name="normální 2 2 2 9" xfId="165" xr:uid="{00000000-0005-0000-0000-0000A5000000}"/>
    <cellStyle name="normální 2 2 2 9 2" xfId="166" xr:uid="{00000000-0005-0000-0000-0000A6000000}"/>
    <cellStyle name="normální 2 2 20" xfId="167" xr:uid="{00000000-0005-0000-0000-0000A7000000}"/>
    <cellStyle name="normální 2 2 21" xfId="168" xr:uid="{00000000-0005-0000-0000-0000A8000000}"/>
    <cellStyle name="normální 2 2 22" xfId="169" xr:uid="{00000000-0005-0000-0000-0000A9000000}"/>
    <cellStyle name="normální 2 2 23" xfId="170" xr:uid="{00000000-0005-0000-0000-0000AA000000}"/>
    <cellStyle name="normální 2 2 24" xfId="171" xr:uid="{00000000-0005-0000-0000-0000AB000000}"/>
    <cellStyle name="normální 2 2 25" xfId="172" xr:uid="{00000000-0005-0000-0000-0000AC000000}"/>
    <cellStyle name="normální 2 2 3" xfId="173" xr:uid="{00000000-0005-0000-0000-0000AD000000}"/>
    <cellStyle name="normální 2 2 3 2" xfId="174" xr:uid="{00000000-0005-0000-0000-0000AE000000}"/>
    <cellStyle name="normální 2 2 3 3" xfId="175" xr:uid="{00000000-0005-0000-0000-0000AF000000}"/>
    <cellStyle name="normální 2 2 3 4" xfId="176" xr:uid="{00000000-0005-0000-0000-0000B0000000}"/>
    <cellStyle name="normální 2 2 3 5" xfId="177" xr:uid="{00000000-0005-0000-0000-0000B1000000}"/>
    <cellStyle name="normální 2 2 3 6" xfId="178" xr:uid="{00000000-0005-0000-0000-0000B2000000}"/>
    <cellStyle name="normální 2 2 3 7" xfId="179" xr:uid="{00000000-0005-0000-0000-0000B3000000}"/>
    <cellStyle name="normální 2 2 3 8" xfId="180" xr:uid="{00000000-0005-0000-0000-0000B4000000}"/>
    <cellStyle name="normální 2 2 4" xfId="181" xr:uid="{00000000-0005-0000-0000-0000B5000000}"/>
    <cellStyle name="normální 2 2 4 2" xfId="182" xr:uid="{00000000-0005-0000-0000-0000B6000000}"/>
    <cellStyle name="normální 2 2 5" xfId="183" xr:uid="{00000000-0005-0000-0000-0000B7000000}"/>
    <cellStyle name="normální 2 2 5 2" xfId="184" xr:uid="{00000000-0005-0000-0000-0000B8000000}"/>
    <cellStyle name="normální 2 2 6" xfId="185" xr:uid="{00000000-0005-0000-0000-0000B9000000}"/>
    <cellStyle name="normální 2 2 6 2" xfId="186" xr:uid="{00000000-0005-0000-0000-0000BA000000}"/>
    <cellStyle name="normální 2 2 7" xfId="187" xr:uid="{00000000-0005-0000-0000-0000BB000000}"/>
    <cellStyle name="normální 2 2 7 2" xfId="188" xr:uid="{00000000-0005-0000-0000-0000BC000000}"/>
    <cellStyle name="normální 2 2 8" xfId="189" xr:uid="{00000000-0005-0000-0000-0000BD000000}"/>
    <cellStyle name="normální 2 2 8 2" xfId="190" xr:uid="{00000000-0005-0000-0000-0000BE000000}"/>
    <cellStyle name="normální 2 2 9" xfId="191" xr:uid="{00000000-0005-0000-0000-0000BF000000}"/>
    <cellStyle name="normální 2 2 9 2" xfId="192" xr:uid="{00000000-0005-0000-0000-0000C0000000}"/>
    <cellStyle name="normální 2 20" xfId="193" xr:uid="{00000000-0005-0000-0000-0000C1000000}"/>
    <cellStyle name="normální 2 21" xfId="194" xr:uid="{00000000-0005-0000-0000-0000C2000000}"/>
    <cellStyle name="normální 2 22" xfId="195" xr:uid="{00000000-0005-0000-0000-0000C3000000}"/>
    <cellStyle name="normální 2 23" xfId="196" xr:uid="{00000000-0005-0000-0000-0000C4000000}"/>
    <cellStyle name="normální 2 24" xfId="197" xr:uid="{00000000-0005-0000-0000-0000C5000000}"/>
    <cellStyle name="normální 2 3" xfId="198" xr:uid="{00000000-0005-0000-0000-0000C6000000}"/>
    <cellStyle name="normální 2 3 10" xfId="199" xr:uid="{00000000-0005-0000-0000-0000C7000000}"/>
    <cellStyle name="normální 2 3 10 2" xfId="200" xr:uid="{00000000-0005-0000-0000-0000C8000000}"/>
    <cellStyle name="normální 2 3 11" xfId="201" xr:uid="{00000000-0005-0000-0000-0000C9000000}"/>
    <cellStyle name="normální 2 3 11 2" xfId="202" xr:uid="{00000000-0005-0000-0000-0000CA000000}"/>
    <cellStyle name="normální 2 3 12" xfId="203" xr:uid="{00000000-0005-0000-0000-0000CB000000}"/>
    <cellStyle name="normální 2 3 2" xfId="204" xr:uid="{00000000-0005-0000-0000-0000CC000000}"/>
    <cellStyle name="normální 2 3 2 2" xfId="205" xr:uid="{00000000-0005-0000-0000-0000CD000000}"/>
    <cellStyle name="normální 2 3 3" xfId="206" xr:uid="{00000000-0005-0000-0000-0000CE000000}"/>
    <cellStyle name="normální 2 3 3 2" xfId="207" xr:uid="{00000000-0005-0000-0000-0000CF000000}"/>
    <cellStyle name="normální 2 3 4" xfId="208" xr:uid="{00000000-0005-0000-0000-0000D0000000}"/>
    <cellStyle name="normální 2 3 4 2" xfId="209" xr:uid="{00000000-0005-0000-0000-0000D1000000}"/>
    <cellStyle name="normální 2 3 5" xfId="210" xr:uid="{00000000-0005-0000-0000-0000D2000000}"/>
    <cellStyle name="normální 2 3 5 2" xfId="211" xr:uid="{00000000-0005-0000-0000-0000D3000000}"/>
    <cellStyle name="normální 2 3 6" xfId="212" xr:uid="{00000000-0005-0000-0000-0000D4000000}"/>
    <cellStyle name="normální 2 3 6 2" xfId="213" xr:uid="{00000000-0005-0000-0000-0000D5000000}"/>
    <cellStyle name="normální 2 3 7" xfId="214" xr:uid="{00000000-0005-0000-0000-0000D6000000}"/>
    <cellStyle name="normální 2 3 7 2" xfId="215" xr:uid="{00000000-0005-0000-0000-0000D7000000}"/>
    <cellStyle name="normální 2 3 8" xfId="216" xr:uid="{00000000-0005-0000-0000-0000D8000000}"/>
    <cellStyle name="normální 2 3 8 2" xfId="217" xr:uid="{00000000-0005-0000-0000-0000D9000000}"/>
    <cellStyle name="normální 2 3 9" xfId="218" xr:uid="{00000000-0005-0000-0000-0000DA000000}"/>
    <cellStyle name="normální 2 3 9 2" xfId="219" xr:uid="{00000000-0005-0000-0000-0000DB000000}"/>
    <cellStyle name="normální 2 4" xfId="220" xr:uid="{00000000-0005-0000-0000-0000DC000000}"/>
    <cellStyle name="normální 2 4 2" xfId="221" xr:uid="{00000000-0005-0000-0000-0000DD000000}"/>
    <cellStyle name="normální 2 5" xfId="222" xr:uid="{00000000-0005-0000-0000-0000DE000000}"/>
    <cellStyle name="normální 2 5 2" xfId="223" xr:uid="{00000000-0005-0000-0000-0000DF000000}"/>
    <cellStyle name="normální 2 6" xfId="224" xr:uid="{00000000-0005-0000-0000-0000E0000000}"/>
    <cellStyle name="normální 2 6 2" xfId="225" xr:uid="{00000000-0005-0000-0000-0000E1000000}"/>
    <cellStyle name="normální 2 7" xfId="226" xr:uid="{00000000-0005-0000-0000-0000E2000000}"/>
    <cellStyle name="normální 2 7 2" xfId="227" xr:uid="{00000000-0005-0000-0000-0000E3000000}"/>
    <cellStyle name="normální 2 8" xfId="228" xr:uid="{00000000-0005-0000-0000-0000E4000000}"/>
    <cellStyle name="normální 2 8 2" xfId="229" xr:uid="{00000000-0005-0000-0000-0000E5000000}"/>
    <cellStyle name="normální 2 9" xfId="230" xr:uid="{00000000-0005-0000-0000-0000E6000000}"/>
    <cellStyle name="normální 2 9 2" xfId="231" xr:uid="{00000000-0005-0000-0000-0000E7000000}"/>
    <cellStyle name="normální 2_ROZP_VRÚ_SLAPY" xfId="232" xr:uid="{00000000-0005-0000-0000-0000E8000000}"/>
    <cellStyle name="Normální 20" xfId="233" xr:uid="{00000000-0005-0000-0000-0000E9000000}"/>
    <cellStyle name="Normální 21" xfId="234" xr:uid="{00000000-0005-0000-0000-0000EA000000}"/>
    <cellStyle name="Normální 22" xfId="235" xr:uid="{00000000-0005-0000-0000-0000EB000000}"/>
    <cellStyle name="Normální 23" xfId="236" xr:uid="{00000000-0005-0000-0000-0000EC000000}"/>
    <cellStyle name="Normální 24" xfId="237" xr:uid="{00000000-0005-0000-0000-0000ED000000}"/>
    <cellStyle name="Normální 25" xfId="238" xr:uid="{00000000-0005-0000-0000-0000EE000000}"/>
    <cellStyle name="Normální 26" xfId="239" xr:uid="{00000000-0005-0000-0000-0000EF000000}"/>
    <cellStyle name="Normální 27" xfId="240" xr:uid="{00000000-0005-0000-0000-0000F0000000}"/>
    <cellStyle name="Normální 28" xfId="241" xr:uid="{00000000-0005-0000-0000-0000F1000000}"/>
    <cellStyle name="Normální 29" xfId="242" xr:uid="{00000000-0005-0000-0000-0000F2000000}"/>
    <cellStyle name="normální 3" xfId="243" xr:uid="{00000000-0005-0000-0000-0000F3000000}"/>
    <cellStyle name="normální 3 10" xfId="244" xr:uid="{00000000-0005-0000-0000-0000F4000000}"/>
    <cellStyle name="normální 3 10 2" xfId="245" xr:uid="{00000000-0005-0000-0000-0000F5000000}"/>
    <cellStyle name="normální 3 10 3" xfId="246" xr:uid="{00000000-0005-0000-0000-0000F6000000}"/>
    <cellStyle name="normální 3 10 4" xfId="247" xr:uid="{00000000-0005-0000-0000-0000F7000000}"/>
    <cellStyle name="normální 3 10 5" xfId="248" xr:uid="{00000000-0005-0000-0000-0000F8000000}"/>
    <cellStyle name="normální 3 10 6" xfId="249" xr:uid="{00000000-0005-0000-0000-0000F9000000}"/>
    <cellStyle name="normální 3 10 7" xfId="250" xr:uid="{00000000-0005-0000-0000-0000FA000000}"/>
    <cellStyle name="normální 3 10 8" xfId="251" xr:uid="{00000000-0005-0000-0000-0000FB000000}"/>
    <cellStyle name="normální 3 11" xfId="252" xr:uid="{00000000-0005-0000-0000-0000FC000000}"/>
    <cellStyle name="normální 3 11 2" xfId="253" xr:uid="{00000000-0005-0000-0000-0000FD000000}"/>
    <cellStyle name="normální 3 12" xfId="254" xr:uid="{00000000-0005-0000-0000-0000FE000000}"/>
    <cellStyle name="normální 3 12 2" xfId="255" xr:uid="{00000000-0005-0000-0000-0000FF000000}"/>
    <cellStyle name="normální 3 13" xfId="256" xr:uid="{00000000-0005-0000-0000-000000010000}"/>
    <cellStyle name="normální 3 13 2" xfId="257" xr:uid="{00000000-0005-0000-0000-000001010000}"/>
    <cellStyle name="normální 3 14" xfId="258" xr:uid="{00000000-0005-0000-0000-000002010000}"/>
    <cellStyle name="normální 3 14 2" xfId="259" xr:uid="{00000000-0005-0000-0000-000003010000}"/>
    <cellStyle name="normální 3 15" xfId="260" xr:uid="{00000000-0005-0000-0000-000004010000}"/>
    <cellStyle name="normální 3 15 2" xfId="261" xr:uid="{00000000-0005-0000-0000-000005010000}"/>
    <cellStyle name="normální 3 16" xfId="262" xr:uid="{00000000-0005-0000-0000-000006010000}"/>
    <cellStyle name="normální 3 16 2" xfId="263" xr:uid="{00000000-0005-0000-0000-000007010000}"/>
    <cellStyle name="normální 3 17" xfId="264" xr:uid="{00000000-0005-0000-0000-000008010000}"/>
    <cellStyle name="normální 3 17 2" xfId="265" xr:uid="{00000000-0005-0000-0000-000009010000}"/>
    <cellStyle name="normální 3 18" xfId="266" xr:uid="{00000000-0005-0000-0000-00000A010000}"/>
    <cellStyle name="normální 3 18 2" xfId="267" xr:uid="{00000000-0005-0000-0000-00000B010000}"/>
    <cellStyle name="normální 3 19" xfId="268" xr:uid="{00000000-0005-0000-0000-00000C010000}"/>
    <cellStyle name="normální 3 19 2" xfId="269" xr:uid="{00000000-0005-0000-0000-00000D010000}"/>
    <cellStyle name="normální 3 2" xfId="270" xr:uid="{00000000-0005-0000-0000-00000E010000}"/>
    <cellStyle name="normální 3 2 10" xfId="271" xr:uid="{00000000-0005-0000-0000-00000F010000}"/>
    <cellStyle name="normální 3 2 10 2" xfId="272" xr:uid="{00000000-0005-0000-0000-000010010000}"/>
    <cellStyle name="normální 3 2 11" xfId="273" xr:uid="{00000000-0005-0000-0000-000011010000}"/>
    <cellStyle name="normální 3 2 11 2" xfId="274" xr:uid="{00000000-0005-0000-0000-000012010000}"/>
    <cellStyle name="normální 3 2 12" xfId="275" xr:uid="{00000000-0005-0000-0000-000013010000}"/>
    <cellStyle name="normální 3 2 12 2" xfId="276" xr:uid="{00000000-0005-0000-0000-000014010000}"/>
    <cellStyle name="normální 3 2 13" xfId="277" xr:uid="{00000000-0005-0000-0000-000015010000}"/>
    <cellStyle name="normální 3 2 13 2" xfId="278" xr:uid="{00000000-0005-0000-0000-000016010000}"/>
    <cellStyle name="normální 3 2 14" xfId="279" xr:uid="{00000000-0005-0000-0000-000017010000}"/>
    <cellStyle name="normální 3 2 14 2" xfId="280" xr:uid="{00000000-0005-0000-0000-000018010000}"/>
    <cellStyle name="normální 3 2 15" xfId="281" xr:uid="{00000000-0005-0000-0000-000019010000}"/>
    <cellStyle name="normální 3 2 15 2" xfId="282" xr:uid="{00000000-0005-0000-0000-00001A010000}"/>
    <cellStyle name="normální 3 2 16" xfId="283" xr:uid="{00000000-0005-0000-0000-00001B010000}"/>
    <cellStyle name="normální 3 2 16 2" xfId="284" xr:uid="{00000000-0005-0000-0000-00001C010000}"/>
    <cellStyle name="normální 3 2 17" xfId="285" xr:uid="{00000000-0005-0000-0000-00001D010000}"/>
    <cellStyle name="normální 3 2 17 2" xfId="286" xr:uid="{00000000-0005-0000-0000-00001E010000}"/>
    <cellStyle name="normální 3 2 18" xfId="287" xr:uid="{00000000-0005-0000-0000-00001F010000}"/>
    <cellStyle name="normální 3 2 18 2" xfId="288" xr:uid="{00000000-0005-0000-0000-000020010000}"/>
    <cellStyle name="normální 3 2 19" xfId="289" xr:uid="{00000000-0005-0000-0000-000021010000}"/>
    <cellStyle name="normální 3 2 2" xfId="290" xr:uid="{00000000-0005-0000-0000-000022010000}"/>
    <cellStyle name="normální 3 2 2 10" xfId="291" xr:uid="{00000000-0005-0000-0000-000023010000}"/>
    <cellStyle name="normální 3 2 2 10 2" xfId="292" xr:uid="{00000000-0005-0000-0000-000024010000}"/>
    <cellStyle name="normální 3 2 2 11" xfId="293" xr:uid="{00000000-0005-0000-0000-000025010000}"/>
    <cellStyle name="normální 3 2 2 11 2" xfId="294" xr:uid="{00000000-0005-0000-0000-000026010000}"/>
    <cellStyle name="normální 3 2 2 12" xfId="295" xr:uid="{00000000-0005-0000-0000-000027010000}"/>
    <cellStyle name="normální 3 2 2 12 2" xfId="296" xr:uid="{00000000-0005-0000-0000-000028010000}"/>
    <cellStyle name="normální 3 2 2 13" xfId="297" xr:uid="{00000000-0005-0000-0000-000029010000}"/>
    <cellStyle name="normální 3 2 2 13 2" xfId="298" xr:uid="{00000000-0005-0000-0000-00002A010000}"/>
    <cellStyle name="normální 3 2 2 14" xfId="299" xr:uid="{00000000-0005-0000-0000-00002B010000}"/>
    <cellStyle name="normální 3 2 2 14 2" xfId="300" xr:uid="{00000000-0005-0000-0000-00002C010000}"/>
    <cellStyle name="normální 3 2 2 15" xfId="301" xr:uid="{00000000-0005-0000-0000-00002D010000}"/>
    <cellStyle name="normální 3 2 2 15 2" xfId="302" xr:uid="{00000000-0005-0000-0000-00002E010000}"/>
    <cellStyle name="normální 3 2 2 16" xfId="303" xr:uid="{00000000-0005-0000-0000-00002F010000}"/>
    <cellStyle name="normální 3 2 2 17" xfId="304" xr:uid="{00000000-0005-0000-0000-000030010000}"/>
    <cellStyle name="normální 3 2 2 18" xfId="305" xr:uid="{00000000-0005-0000-0000-000031010000}"/>
    <cellStyle name="normální 3 2 2 19" xfId="306" xr:uid="{00000000-0005-0000-0000-000032010000}"/>
    <cellStyle name="normální 3 2 2 2" xfId="307" xr:uid="{00000000-0005-0000-0000-000033010000}"/>
    <cellStyle name="normální 3 2 2 2 2" xfId="308" xr:uid="{00000000-0005-0000-0000-000034010000}"/>
    <cellStyle name="normální 3 2 2 20" xfId="309" xr:uid="{00000000-0005-0000-0000-000035010000}"/>
    <cellStyle name="normální 3 2 2 21" xfId="310" xr:uid="{00000000-0005-0000-0000-000036010000}"/>
    <cellStyle name="normální 3 2 2 22" xfId="311" xr:uid="{00000000-0005-0000-0000-000037010000}"/>
    <cellStyle name="normální 3 2 2 3" xfId="312" xr:uid="{00000000-0005-0000-0000-000038010000}"/>
    <cellStyle name="normální 3 2 2 3 2" xfId="313" xr:uid="{00000000-0005-0000-0000-000039010000}"/>
    <cellStyle name="normální 3 2 2 4" xfId="314" xr:uid="{00000000-0005-0000-0000-00003A010000}"/>
    <cellStyle name="normální 3 2 2 4 2" xfId="315" xr:uid="{00000000-0005-0000-0000-00003B010000}"/>
    <cellStyle name="normální 3 2 2 5" xfId="316" xr:uid="{00000000-0005-0000-0000-00003C010000}"/>
    <cellStyle name="normální 3 2 2 5 2" xfId="317" xr:uid="{00000000-0005-0000-0000-00003D010000}"/>
    <cellStyle name="normální 3 2 2 6" xfId="318" xr:uid="{00000000-0005-0000-0000-00003E010000}"/>
    <cellStyle name="normální 3 2 2 6 2" xfId="319" xr:uid="{00000000-0005-0000-0000-00003F010000}"/>
    <cellStyle name="normální 3 2 2 7" xfId="320" xr:uid="{00000000-0005-0000-0000-000040010000}"/>
    <cellStyle name="normální 3 2 2 7 2" xfId="321" xr:uid="{00000000-0005-0000-0000-000041010000}"/>
    <cellStyle name="normální 3 2 2 8" xfId="322" xr:uid="{00000000-0005-0000-0000-000042010000}"/>
    <cellStyle name="normální 3 2 2 8 2" xfId="323" xr:uid="{00000000-0005-0000-0000-000043010000}"/>
    <cellStyle name="normální 3 2 2 9" xfId="324" xr:uid="{00000000-0005-0000-0000-000044010000}"/>
    <cellStyle name="normální 3 2 2 9 2" xfId="325" xr:uid="{00000000-0005-0000-0000-000045010000}"/>
    <cellStyle name="normální 3 2 20" xfId="326" xr:uid="{00000000-0005-0000-0000-000046010000}"/>
    <cellStyle name="normální 3 2 21" xfId="327" xr:uid="{00000000-0005-0000-0000-000047010000}"/>
    <cellStyle name="normální 3 2 22" xfId="328" xr:uid="{00000000-0005-0000-0000-000048010000}"/>
    <cellStyle name="normální 3 2 23" xfId="329" xr:uid="{00000000-0005-0000-0000-000049010000}"/>
    <cellStyle name="normální 3 2 24" xfId="330" xr:uid="{00000000-0005-0000-0000-00004A010000}"/>
    <cellStyle name="normální 3 2 25" xfId="331" xr:uid="{00000000-0005-0000-0000-00004B010000}"/>
    <cellStyle name="normální 3 2 26" xfId="332" xr:uid="{00000000-0005-0000-0000-00004C010000}"/>
    <cellStyle name="normální 3 2 27" xfId="333" xr:uid="{00000000-0005-0000-0000-00004D010000}"/>
    <cellStyle name="normální 3 2 3" xfId="334" xr:uid="{00000000-0005-0000-0000-00004E010000}"/>
    <cellStyle name="normální 3 2 3 10" xfId="335" xr:uid="{00000000-0005-0000-0000-00004F010000}"/>
    <cellStyle name="normální 3 2 3 10 2" xfId="336" xr:uid="{00000000-0005-0000-0000-000050010000}"/>
    <cellStyle name="normální 3 2 3 11" xfId="337" xr:uid="{00000000-0005-0000-0000-000051010000}"/>
    <cellStyle name="normální 3 2 3 11 2" xfId="338" xr:uid="{00000000-0005-0000-0000-000052010000}"/>
    <cellStyle name="normální 3 2 3 12" xfId="339" xr:uid="{00000000-0005-0000-0000-000053010000}"/>
    <cellStyle name="normální 3 2 3 12 2" xfId="340" xr:uid="{00000000-0005-0000-0000-000054010000}"/>
    <cellStyle name="normální 3 2 3 13" xfId="341" xr:uid="{00000000-0005-0000-0000-000055010000}"/>
    <cellStyle name="normální 3 2 3 13 2" xfId="342" xr:uid="{00000000-0005-0000-0000-000056010000}"/>
    <cellStyle name="normální 3 2 3 14" xfId="343" xr:uid="{00000000-0005-0000-0000-000057010000}"/>
    <cellStyle name="normální 3 2 3 14 2" xfId="344" xr:uid="{00000000-0005-0000-0000-000058010000}"/>
    <cellStyle name="normální 3 2 3 15" xfId="345" xr:uid="{00000000-0005-0000-0000-000059010000}"/>
    <cellStyle name="normální 3 2 3 15 2" xfId="346" xr:uid="{00000000-0005-0000-0000-00005A010000}"/>
    <cellStyle name="normální 3 2 3 16" xfId="347" xr:uid="{00000000-0005-0000-0000-00005B010000}"/>
    <cellStyle name="normální 3 2 3 17" xfId="348" xr:uid="{00000000-0005-0000-0000-00005C010000}"/>
    <cellStyle name="normální 3 2 3 18" xfId="349" xr:uid="{00000000-0005-0000-0000-00005D010000}"/>
    <cellStyle name="normální 3 2 3 19" xfId="350" xr:uid="{00000000-0005-0000-0000-00005E010000}"/>
    <cellStyle name="normální 3 2 3 2" xfId="351" xr:uid="{00000000-0005-0000-0000-00005F010000}"/>
    <cellStyle name="normální 3 2 3 2 2" xfId="352" xr:uid="{00000000-0005-0000-0000-000060010000}"/>
    <cellStyle name="normální 3 2 3 20" xfId="353" xr:uid="{00000000-0005-0000-0000-000061010000}"/>
    <cellStyle name="normální 3 2 3 21" xfId="354" xr:uid="{00000000-0005-0000-0000-000062010000}"/>
    <cellStyle name="normální 3 2 3 22" xfId="355" xr:uid="{00000000-0005-0000-0000-000063010000}"/>
    <cellStyle name="normální 3 2 3 3" xfId="356" xr:uid="{00000000-0005-0000-0000-000064010000}"/>
    <cellStyle name="normální 3 2 3 3 2" xfId="357" xr:uid="{00000000-0005-0000-0000-000065010000}"/>
    <cellStyle name="normální 3 2 3 4" xfId="358" xr:uid="{00000000-0005-0000-0000-000066010000}"/>
    <cellStyle name="normální 3 2 3 4 2" xfId="359" xr:uid="{00000000-0005-0000-0000-000067010000}"/>
    <cellStyle name="normální 3 2 3 5" xfId="360" xr:uid="{00000000-0005-0000-0000-000068010000}"/>
    <cellStyle name="normální 3 2 3 5 2" xfId="361" xr:uid="{00000000-0005-0000-0000-000069010000}"/>
    <cellStyle name="normální 3 2 3 6" xfId="362" xr:uid="{00000000-0005-0000-0000-00006A010000}"/>
    <cellStyle name="normální 3 2 3 6 2" xfId="363" xr:uid="{00000000-0005-0000-0000-00006B010000}"/>
    <cellStyle name="normální 3 2 3 7" xfId="364" xr:uid="{00000000-0005-0000-0000-00006C010000}"/>
    <cellStyle name="normální 3 2 3 7 2" xfId="365" xr:uid="{00000000-0005-0000-0000-00006D010000}"/>
    <cellStyle name="normální 3 2 3 8" xfId="366" xr:uid="{00000000-0005-0000-0000-00006E010000}"/>
    <cellStyle name="normální 3 2 3 8 2" xfId="367" xr:uid="{00000000-0005-0000-0000-00006F010000}"/>
    <cellStyle name="normální 3 2 3 9" xfId="368" xr:uid="{00000000-0005-0000-0000-000070010000}"/>
    <cellStyle name="normální 3 2 3 9 2" xfId="369" xr:uid="{00000000-0005-0000-0000-000071010000}"/>
    <cellStyle name="normální 3 2 4" xfId="370" xr:uid="{00000000-0005-0000-0000-000072010000}"/>
    <cellStyle name="normální 3 2 4 10" xfId="371" xr:uid="{00000000-0005-0000-0000-000073010000}"/>
    <cellStyle name="normální 3 2 4 10 2" xfId="372" xr:uid="{00000000-0005-0000-0000-000074010000}"/>
    <cellStyle name="normální 3 2 4 11" xfId="373" xr:uid="{00000000-0005-0000-0000-000075010000}"/>
    <cellStyle name="normální 3 2 4 11 2" xfId="374" xr:uid="{00000000-0005-0000-0000-000076010000}"/>
    <cellStyle name="normální 3 2 4 12" xfId="375" xr:uid="{00000000-0005-0000-0000-000077010000}"/>
    <cellStyle name="normální 3 2 4 12 2" xfId="376" xr:uid="{00000000-0005-0000-0000-000078010000}"/>
    <cellStyle name="normální 3 2 4 13" xfId="377" xr:uid="{00000000-0005-0000-0000-000079010000}"/>
    <cellStyle name="normální 3 2 4 13 2" xfId="378" xr:uid="{00000000-0005-0000-0000-00007A010000}"/>
    <cellStyle name="normální 3 2 4 14" xfId="379" xr:uid="{00000000-0005-0000-0000-00007B010000}"/>
    <cellStyle name="normální 3 2 4 14 2" xfId="380" xr:uid="{00000000-0005-0000-0000-00007C010000}"/>
    <cellStyle name="normální 3 2 4 15" xfId="381" xr:uid="{00000000-0005-0000-0000-00007D010000}"/>
    <cellStyle name="normální 3 2 4 15 2" xfId="382" xr:uid="{00000000-0005-0000-0000-00007E010000}"/>
    <cellStyle name="normální 3 2 4 16" xfId="383" xr:uid="{00000000-0005-0000-0000-00007F010000}"/>
    <cellStyle name="normální 3 2 4 17" xfId="384" xr:uid="{00000000-0005-0000-0000-000080010000}"/>
    <cellStyle name="normální 3 2 4 18" xfId="385" xr:uid="{00000000-0005-0000-0000-000081010000}"/>
    <cellStyle name="normální 3 2 4 19" xfId="386" xr:uid="{00000000-0005-0000-0000-000082010000}"/>
    <cellStyle name="normální 3 2 4 2" xfId="387" xr:uid="{00000000-0005-0000-0000-000083010000}"/>
    <cellStyle name="normální 3 2 4 2 2" xfId="388" xr:uid="{00000000-0005-0000-0000-000084010000}"/>
    <cellStyle name="normální 3 2 4 20" xfId="389" xr:uid="{00000000-0005-0000-0000-000085010000}"/>
    <cellStyle name="normální 3 2 4 21" xfId="390" xr:uid="{00000000-0005-0000-0000-000086010000}"/>
    <cellStyle name="normální 3 2 4 22" xfId="391" xr:uid="{00000000-0005-0000-0000-000087010000}"/>
    <cellStyle name="normální 3 2 4 3" xfId="392" xr:uid="{00000000-0005-0000-0000-000088010000}"/>
    <cellStyle name="normální 3 2 4 3 2" xfId="393" xr:uid="{00000000-0005-0000-0000-000089010000}"/>
    <cellStyle name="normální 3 2 4 4" xfId="394" xr:uid="{00000000-0005-0000-0000-00008A010000}"/>
    <cellStyle name="normální 3 2 4 4 2" xfId="395" xr:uid="{00000000-0005-0000-0000-00008B010000}"/>
    <cellStyle name="normální 3 2 4 5" xfId="396" xr:uid="{00000000-0005-0000-0000-00008C010000}"/>
    <cellStyle name="normální 3 2 4 5 2" xfId="397" xr:uid="{00000000-0005-0000-0000-00008D010000}"/>
    <cellStyle name="normální 3 2 4 6" xfId="398" xr:uid="{00000000-0005-0000-0000-00008E010000}"/>
    <cellStyle name="normální 3 2 4 6 2" xfId="399" xr:uid="{00000000-0005-0000-0000-00008F010000}"/>
    <cellStyle name="normální 3 2 4 7" xfId="400" xr:uid="{00000000-0005-0000-0000-000090010000}"/>
    <cellStyle name="normální 3 2 4 7 2" xfId="401" xr:uid="{00000000-0005-0000-0000-000091010000}"/>
    <cellStyle name="normální 3 2 4 8" xfId="402" xr:uid="{00000000-0005-0000-0000-000092010000}"/>
    <cellStyle name="normální 3 2 4 8 2" xfId="403" xr:uid="{00000000-0005-0000-0000-000093010000}"/>
    <cellStyle name="normální 3 2 4 9" xfId="404" xr:uid="{00000000-0005-0000-0000-000094010000}"/>
    <cellStyle name="normální 3 2 4 9 2" xfId="405" xr:uid="{00000000-0005-0000-0000-000095010000}"/>
    <cellStyle name="normální 3 2 5" xfId="406" xr:uid="{00000000-0005-0000-0000-000096010000}"/>
    <cellStyle name="normální 3 2 5 2" xfId="407" xr:uid="{00000000-0005-0000-0000-000097010000}"/>
    <cellStyle name="normální 3 2 5 3" xfId="408" xr:uid="{00000000-0005-0000-0000-000098010000}"/>
    <cellStyle name="normální 3 2 5 4" xfId="409" xr:uid="{00000000-0005-0000-0000-000099010000}"/>
    <cellStyle name="normální 3 2 5 5" xfId="410" xr:uid="{00000000-0005-0000-0000-00009A010000}"/>
    <cellStyle name="normální 3 2 5 6" xfId="411" xr:uid="{00000000-0005-0000-0000-00009B010000}"/>
    <cellStyle name="normální 3 2 5 7" xfId="412" xr:uid="{00000000-0005-0000-0000-00009C010000}"/>
    <cellStyle name="normální 3 2 5 8" xfId="413" xr:uid="{00000000-0005-0000-0000-00009D010000}"/>
    <cellStyle name="normální 3 2 6" xfId="414" xr:uid="{00000000-0005-0000-0000-00009E010000}"/>
    <cellStyle name="normální 3 2 6 2" xfId="415" xr:uid="{00000000-0005-0000-0000-00009F010000}"/>
    <cellStyle name="normální 3 2 6 3" xfId="416" xr:uid="{00000000-0005-0000-0000-0000A0010000}"/>
    <cellStyle name="normální 3 2 6 4" xfId="417" xr:uid="{00000000-0005-0000-0000-0000A1010000}"/>
    <cellStyle name="normální 3 2 6 5" xfId="418" xr:uid="{00000000-0005-0000-0000-0000A2010000}"/>
    <cellStyle name="normální 3 2 6 6" xfId="419" xr:uid="{00000000-0005-0000-0000-0000A3010000}"/>
    <cellStyle name="normální 3 2 6 7" xfId="420" xr:uid="{00000000-0005-0000-0000-0000A4010000}"/>
    <cellStyle name="normální 3 2 6 8" xfId="421" xr:uid="{00000000-0005-0000-0000-0000A5010000}"/>
    <cellStyle name="normální 3 2 7" xfId="422" xr:uid="{00000000-0005-0000-0000-0000A6010000}"/>
    <cellStyle name="normální 3 2 7 2" xfId="423" xr:uid="{00000000-0005-0000-0000-0000A7010000}"/>
    <cellStyle name="normální 3 2 7 3" xfId="424" xr:uid="{00000000-0005-0000-0000-0000A8010000}"/>
    <cellStyle name="normální 3 2 7 4" xfId="425" xr:uid="{00000000-0005-0000-0000-0000A9010000}"/>
    <cellStyle name="normální 3 2 7 5" xfId="426" xr:uid="{00000000-0005-0000-0000-0000AA010000}"/>
    <cellStyle name="normální 3 2 7 6" xfId="427" xr:uid="{00000000-0005-0000-0000-0000AB010000}"/>
    <cellStyle name="normální 3 2 7 7" xfId="428" xr:uid="{00000000-0005-0000-0000-0000AC010000}"/>
    <cellStyle name="normální 3 2 7 8" xfId="429" xr:uid="{00000000-0005-0000-0000-0000AD010000}"/>
    <cellStyle name="normální 3 2 8" xfId="430" xr:uid="{00000000-0005-0000-0000-0000AE010000}"/>
    <cellStyle name="normální 3 2 8 2" xfId="431" xr:uid="{00000000-0005-0000-0000-0000AF010000}"/>
    <cellStyle name="normální 3 2 9" xfId="432" xr:uid="{00000000-0005-0000-0000-0000B0010000}"/>
    <cellStyle name="normální 3 2 9 2" xfId="433" xr:uid="{00000000-0005-0000-0000-0000B1010000}"/>
    <cellStyle name="normální 3 20" xfId="434" xr:uid="{00000000-0005-0000-0000-0000B2010000}"/>
    <cellStyle name="normální 3 20 2" xfId="435" xr:uid="{00000000-0005-0000-0000-0000B3010000}"/>
    <cellStyle name="normální 3 21" xfId="436" xr:uid="{00000000-0005-0000-0000-0000B4010000}"/>
    <cellStyle name="normální 3 21 2" xfId="437" xr:uid="{00000000-0005-0000-0000-0000B5010000}"/>
    <cellStyle name="normální 3 22" xfId="438" xr:uid="{00000000-0005-0000-0000-0000B6010000}"/>
    <cellStyle name="normální 3 23" xfId="439" xr:uid="{00000000-0005-0000-0000-0000B7010000}"/>
    <cellStyle name="normální 3 24" xfId="440" xr:uid="{00000000-0005-0000-0000-0000B8010000}"/>
    <cellStyle name="normální 3 25" xfId="441" xr:uid="{00000000-0005-0000-0000-0000B9010000}"/>
    <cellStyle name="normální 3 26" xfId="442" xr:uid="{00000000-0005-0000-0000-0000BA010000}"/>
    <cellStyle name="normální 3 27" xfId="443" xr:uid="{00000000-0005-0000-0000-0000BB010000}"/>
    <cellStyle name="normální 3 28" xfId="444" xr:uid="{00000000-0005-0000-0000-0000BC010000}"/>
    <cellStyle name="normální 3 29" xfId="445" xr:uid="{00000000-0005-0000-0000-0000BD010000}"/>
    <cellStyle name="normální 3 3" xfId="446" xr:uid="{00000000-0005-0000-0000-0000BE010000}"/>
    <cellStyle name="normální 3 3 10" xfId="447" xr:uid="{00000000-0005-0000-0000-0000BF010000}"/>
    <cellStyle name="normální 3 3 10 2" xfId="448" xr:uid="{00000000-0005-0000-0000-0000C0010000}"/>
    <cellStyle name="normální 3 3 10 3" xfId="449" xr:uid="{00000000-0005-0000-0000-0000C1010000}"/>
    <cellStyle name="normální 3 3 10 4" xfId="450" xr:uid="{00000000-0005-0000-0000-0000C2010000}"/>
    <cellStyle name="normální 3 3 10 5" xfId="451" xr:uid="{00000000-0005-0000-0000-0000C3010000}"/>
    <cellStyle name="normální 3 3 10 6" xfId="452" xr:uid="{00000000-0005-0000-0000-0000C4010000}"/>
    <cellStyle name="normální 3 3 10 7" xfId="453" xr:uid="{00000000-0005-0000-0000-0000C5010000}"/>
    <cellStyle name="normální 3 3 10 8" xfId="454" xr:uid="{00000000-0005-0000-0000-0000C6010000}"/>
    <cellStyle name="normální 3 3 11" xfId="455" xr:uid="{00000000-0005-0000-0000-0000C7010000}"/>
    <cellStyle name="normální 3 3 11 2" xfId="456" xr:uid="{00000000-0005-0000-0000-0000C8010000}"/>
    <cellStyle name="normální 3 3 12" xfId="457" xr:uid="{00000000-0005-0000-0000-0000C9010000}"/>
    <cellStyle name="normální 3 3 12 2" xfId="458" xr:uid="{00000000-0005-0000-0000-0000CA010000}"/>
    <cellStyle name="normální 3 3 13" xfId="459" xr:uid="{00000000-0005-0000-0000-0000CB010000}"/>
    <cellStyle name="normální 3 3 13 2" xfId="460" xr:uid="{00000000-0005-0000-0000-0000CC010000}"/>
    <cellStyle name="normální 3 3 14" xfId="461" xr:uid="{00000000-0005-0000-0000-0000CD010000}"/>
    <cellStyle name="normální 3 3 14 2" xfId="462" xr:uid="{00000000-0005-0000-0000-0000CE010000}"/>
    <cellStyle name="normální 3 3 15" xfId="463" xr:uid="{00000000-0005-0000-0000-0000CF010000}"/>
    <cellStyle name="normální 3 3 15 2" xfId="464" xr:uid="{00000000-0005-0000-0000-0000D0010000}"/>
    <cellStyle name="normální 3 3 16" xfId="465" xr:uid="{00000000-0005-0000-0000-0000D1010000}"/>
    <cellStyle name="normální 3 3 16 2" xfId="466" xr:uid="{00000000-0005-0000-0000-0000D2010000}"/>
    <cellStyle name="normální 3 3 17" xfId="467" xr:uid="{00000000-0005-0000-0000-0000D3010000}"/>
    <cellStyle name="normální 3 3 17 2" xfId="468" xr:uid="{00000000-0005-0000-0000-0000D4010000}"/>
    <cellStyle name="normální 3 3 18" xfId="469" xr:uid="{00000000-0005-0000-0000-0000D5010000}"/>
    <cellStyle name="normální 3 3 18 2" xfId="470" xr:uid="{00000000-0005-0000-0000-0000D6010000}"/>
    <cellStyle name="normální 3 3 19" xfId="471" xr:uid="{00000000-0005-0000-0000-0000D7010000}"/>
    <cellStyle name="normální 3 3 19 2" xfId="472" xr:uid="{00000000-0005-0000-0000-0000D8010000}"/>
    <cellStyle name="normální 3 3 2" xfId="473" xr:uid="{00000000-0005-0000-0000-0000D9010000}"/>
    <cellStyle name="normální 3 3 20" xfId="474" xr:uid="{00000000-0005-0000-0000-0000DA010000}"/>
    <cellStyle name="normální 3 3 20 2" xfId="475" xr:uid="{00000000-0005-0000-0000-0000DB010000}"/>
    <cellStyle name="normální 3 3 21" xfId="476" xr:uid="{00000000-0005-0000-0000-0000DC010000}"/>
    <cellStyle name="normální 3 3 22" xfId="477" xr:uid="{00000000-0005-0000-0000-0000DD010000}"/>
    <cellStyle name="normální 3 3 23" xfId="478" xr:uid="{00000000-0005-0000-0000-0000DE010000}"/>
    <cellStyle name="normální 3 3 24" xfId="479" xr:uid="{00000000-0005-0000-0000-0000DF010000}"/>
    <cellStyle name="normální 3 3 25" xfId="480" xr:uid="{00000000-0005-0000-0000-0000E0010000}"/>
    <cellStyle name="normální 3 3 26" xfId="481" xr:uid="{00000000-0005-0000-0000-0000E1010000}"/>
    <cellStyle name="normální 3 3 27" xfId="482" xr:uid="{00000000-0005-0000-0000-0000E2010000}"/>
    <cellStyle name="normální 3 3 28" xfId="483" xr:uid="{00000000-0005-0000-0000-0000E3010000}"/>
    <cellStyle name="normální 3 3 29" xfId="484" xr:uid="{00000000-0005-0000-0000-0000E4010000}"/>
    <cellStyle name="normální 3 3 3" xfId="485" xr:uid="{00000000-0005-0000-0000-0000E5010000}"/>
    <cellStyle name="normální 3 3 3 2" xfId="486" xr:uid="{00000000-0005-0000-0000-0000E6010000}"/>
    <cellStyle name="normální 3 3 3 3" xfId="487" xr:uid="{00000000-0005-0000-0000-0000E7010000}"/>
    <cellStyle name="normální 3 3 3 3 2" xfId="488" xr:uid="{00000000-0005-0000-0000-0000E8010000}"/>
    <cellStyle name="normální 3 3 3 3 3" xfId="489" xr:uid="{00000000-0005-0000-0000-0000E9010000}"/>
    <cellStyle name="normální 3 3 3 3 4" xfId="490" xr:uid="{00000000-0005-0000-0000-0000EA010000}"/>
    <cellStyle name="normální 3 3 3 3 5" xfId="491" xr:uid="{00000000-0005-0000-0000-0000EB010000}"/>
    <cellStyle name="normální 3 3 3 3 6" xfId="492" xr:uid="{00000000-0005-0000-0000-0000EC010000}"/>
    <cellStyle name="normální 3 3 3 3 7" xfId="493" xr:uid="{00000000-0005-0000-0000-0000ED010000}"/>
    <cellStyle name="normální 3 3 3 3 8" xfId="494" xr:uid="{00000000-0005-0000-0000-0000EE010000}"/>
    <cellStyle name="normální 3 3 4" xfId="495" xr:uid="{00000000-0005-0000-0000-0000EF010000}"/>
    <cellStyle name="normální 3 3 5" xfId="496" xr:uid="{00000000-0005-0000-0000-0000F0010000}"/>
    <cellStyle name="normální 3 3 6" xfId="497" xr:uid="{00000000-0005-0000-0000-0000F1010000}"/>
    <cellStyle name="normální 3 3 6 10" xfId="498" xr:uid="{00000000-0005-0000-0000-0000F2010000}"/>
    <cellStyle name="normální 3 3 6 10 2" xfId="499" xr:uid="{00000000-0005-0000-0000-0000F3010000}"/>
    <cellStyle name="normální 3 3 6 11" xfId="500" xr:uid="{00000000-0005-0000-0000-0000F4010000}"/>
    <cellStyle name="normální 3 3 6 11 2" xfId="501" xr:uid="{00000000-0005-0000-0000-0000F5010000}"/>
    <cellStyle name="normální 3 3 6 12" xfId="502" xr:uid="{00000000-0005-0000-0000-0000F6010000}"/>
    <cellStyle name="normální 3 3 6 12 2" xfId="503" xr:uid="{00000000-0005-0000-0000-0000F7010000}"/>
    <cellStyle name="normální 3 3 6 13" xfId="504" xr:uid="{00000000-0005-0000-0000-0000F8010000}"/>
    <cellStyle name="normální 3 3 6 13 2" xfId="505" xr:uid="{00000000-0005-0000-0000-0000F9010000}"/>
    <cellStyle name="normální 3 3 6 14" xfId="506" xr:uid="{00000000-0005-0000-0000-0000FA010000}"/>
    <cellStyle name="normální 3 3 6 15" xfId="507" xr:uid="{00000000-0005-0000-0000-0000FB010000}"/>
    <cellStyle name="normální 3 3 6 16" xfId="508" xr:uid="{00000000-0005-0000-0000-0000FC010000}"/>
    <cellStyle name="normální 3 3 6 17" xfId="509" xr:uid="{00000000-0005-0000-0000-0000FD010000}"/>
    <cellStyle name="normální 3 3 6 18" xfId="510" xr:uid="{00000000-0005-0000-0000-0000FE010000}"/>
    <cellStyle name="normální 3 3 6 19" xfId="511" xr:uid="{00000000-0005-0000-0000-0000FF010000}"/>
    <cellStyle name="normální 3 3 6 2" xfId="512" xr:uid="{00000000-0005-0000-0000-000000020000}"/>
    <cellStyle name="normální 3 3 6 2 2" xfId="513" xr:uid="{00000000-0005-0000-0000-000001020000}"/>
    <cellStyle name="normální 3 3 6 2 3" xfId="514" xr:uid="{00000000-0005-0000-0000-000002020000}"/>
    <cellStyle name="normální 3 3 6 2 4" xfId="515" xr:uid="{00000000-0005-0000-0000-000003020000}"/>
    <cellStyle name="normální 3 3 6 2 5" xfId="516" xr:uid="{00000000-0005-0000-0000-000004020000}"/>
    <cellStyle name="normální 3 3 6 2 6" xfId="517" xr:uid="{00000000-0005-0000-0000-000005020000}"/>
    <cellStyle name="normální 3 3 6 2 7" xfId="518" xr:uid="{00000000-0005-0000-0000-000006020000}"/>
    <cellStyle name="normální 3 3 6 2 8" xfId="519" xr:uid="{00000000-0005-0000-0000-000007020000}"/>
    <cellStyle name="normální 3 3 6 20" xfId="520" xr:uid="{00000000-0005-0000-0000-000008020000}"/>
    <cellStyle name="normální 3 3 6 21" xfId="521" xr:uid="{00000000-0005-0000-0000-000009020000}"/>
    <cellStyle name="normální 3 3 6 22" xfId="522" xr:uid="{00000000-0005-0000-0000-00000A020000}"/>
    <cellStyle name="normální 3 3 6 23" xfId="523" xr:uid="{00000000-0005-0000-0000-00000B020000}"/>
    <cellStyle name="normální 3 3 6 24" xfId="524" xr:uid="{00000000-0005-0000-0000-00000C020000}"/>
    <cellStyle name="normální 3 3 6 25" xfId="525" xr:uid="{00000000-0005-0000-0000-00000D020000}"/>
    <cellStyle name="normální 3 3 6 26" xfId="526" xr:uid="{00000000-0005-0000-0000-00000E020000}"/>
    <cellStyle name="normální 3 3 6 27" xfId="527" xr:uid="{00000000-0005-0000-0000-00000F020000}"/>
    <cellStyle name="normální 3 3 6 28" xfId="528" xr:uid="{00000000-0005-0000-0000-000010020000}"/>
    <cellStyle name="normální 3 3 6 29" xfId="529" xr:uid="{00000000-0005-0000-0000-000011020000}"/>
    <cellStyle name="normální 3 3 6 29 2" xfId="530" xr:uid="{00000000-0005-0000-0000-000012020000}"/>
    <cellStyle name="normální 3 3 6 3" xfId="531" xr:uid="{00000000-0005-0000-0000-000013020000}"/>
    <cellStyle name="normální 3 3 6 3 2" xfId="532" xr:uid="{00000000-0005-0000-0000-000014020000}"/>
    <cellStyle name="normální 3 3 6 30" xfId="533" xr:uid="{00000000-0005-0000-0000-000015020000}"/>
    <cellStyle name="normální 3 3 6 31" xfId="534" xr:uid="{00000000-0005-0000-0000-000016020000}"/>
    <cellStyle name="normální 3 3 6 32" xfId="535" xr:uid="{00000000-0005-0000-0000-000017020000}"/>
    <cellStyle name="normální 3 3 6 33" xfId="536" xr:uid="{00000000-0005-0000-0000-000018020000}"/>
    <cellStyle name="normální 3 3 6 34" xfId="537" xr:uid="{00000000-0005-0000-0000-000019020000}"/>
    <cellStyle name="normální 3 3 6 35" xfId="538" xr:uid="{00000000-0005-0000-0000-00001A020000}"/>
    <cellStyle name="normální 3 3 6 36" xfId="539" xr:uid="{00000000-0005-0000-0000-00001B020000}"/>
    <cellStyle name="normální 3 3 6 37" xfId="540" xr:uid="{00000000-0005-0000-0000-00001C020000}"/>
    <cellStyle name="normální 3 3 6 38" xfId="541" xr:uid="{00000000-0005-0000-0000-00001D020000}"/>
    <cellStyle name="normální 3 3 6 4" xfId="542" xr:uid="{00000000-0005-0000-0000-00001E020000}"/>
    <cellStyle name="normální 3 3 6 4 2" xfId="543" xr:uid="{00000000-0005-0000-0000-00001F020000}"/>
    <cellStyle name="normální 3 3 6 5" xfId="544" xr:uid="{00000000-0005-0000-0000-000020020000}"/>
    <cellStyle name="normální 3 3 6 5 2" xfId="545" xr:uid="{00000000-0005-0000-0000-000021020000}"/>
    <cellStyle name="normální 3 3 6 6" xfId="546" xr:uid="{00000000-0005-0000-0000-000022020000}"/>
    <cellStyle name="normální 3 3 6 6 2" xfId="547" xr:uid="{00000000-0005-0000-0000-000023020000}"/>
    <cellStyle name="normální 3 3 6 7" xfId="548" xr:uid="{00000000-0005-0000-0000-000024020000}"/>
    <cellStyle name="normální 3 3 6 7 2" xfId="549" xr:uid="{00000000-0005-0000-0000-000025020000}"/>
    <cellStyle name="normální 3 3 6 8" xfId="550" xr:uid="{00000000-0005-0000-0000-000026020000}"/>
    <cellStyle name="normální 3 3 6 8 2" xfId="551" xr:uid="{00000000-0005-0000-0000-000027020000}"/>
    <cellStyle name="normální 3 3 6 9" xfId="552" xr:uid="{00000000-0005-0000-0000-000028020000}"/>
    <cellStyle name="normální 3 3 6 9 2" xfId="553" xr:uid="{00000000-0005-0000-0000-000029020000}"/>
    <cellStyle name="normální 3 3 7" xfId="554" xr:uid="{00000000-0005-0000-0000-00002A020000}"/>
    <cellStyle name="normální 3 3 7 10" xfId="555" xr:uid="{00000000-0005-0000-0000-00002B020000}"/>
    <cellStyle name="normální 3 3 7 11" xfId="556" xr:uid="{00000000-0005-0000-0000-00002C020000}"/>
    <cellStyle name="normální 3 3 7 12" xfId="557" xr:uid="{00000000-0005-0000-0000-00002D020000}"/>
    <cellStyle name="normální 3 3 7 13" xfId="558" xr:uid="{00000000-0005-0000-0000-00002E020000}"/>
    <cellStyle name="normální 3 3 7 14" xfId="559" xr:uid="{00000000-0005-0000-0000-00002F020000}"/>
    <cellStyle name="normální 3 3 7 15" xfId="560" xr:uid="{00000000-0005-0000-0000-000030020000}"/>
    <cellStyle name="normální 3 3 7 16" xfId="561" xr:uid="{00000000-0005-0000-0000-000031020000}"/>
    <cellStyle name="normální 3 3 7 17" xfId="562" xr:uid="{00000000-0005-0000-0000-000032020000}"/>
    <cellStyle name="normální 3 3 7 17 2" xfId="563" xr:uid="{00000000-0005-0000-0000-000033020000}"/>
    <cellStyle name="normální 3 3 7 18" xfId="564" xr:uid="{00000000-0005-0000-0000-000034020000}"/>
    <cellStyle name="normální 3 3 7 19" xfId="565" xr:uid="{00000000-0005-0000-0000-000035020000}"/>
    <cellStyle name="normální 3 3 7 2" xfId="566" xr:uid="{00000000-0005-0000-0000-000036020000}"/>
    <cellStyle name="normální 3 3 7 2 10" xfId="567" xr:uid="{00000000-0005-0000-0000-000037020000}"/>
    <cellStyle name="normální 3 3 7 2 11" xfId="568" xr:uid="{00000000-0005-0000-0000-000038020000}"/>
    <cellStyle name="normální 3 3 7 2 12" xfId="569" xr:uid="{00000000-0005-0000-0000-000039020000}"/>
    <cellStyle name="normální 3 3 7 2 13" xfId="570" xr:uid="{00000000-0005-0000-0000-00003A020000}"/>
    <cellStyle name="normální 3 3 7 2 14" xfId="571" xr:uid="{00000000-0005-0000-0000-00003B020000}"/>
    <cellStyle name="normální 3 3 7 2 2" xfId="572" xr:uid="{00000000-0005-0000-0000-00003C020000}"/>
    <cellStyle name="normální 3 3 7 2 2 2" xfId="573" xr:uid="{00000000-0005-0000-0000-00003D020000}"/>
    <cellStyle name="normální 3 3 7 2 3" xfId="574" xr:uid="{00000000-0005-0000-0000-00003E020000}"/>
    <cellStyle name="normální 3 3 7 2 3 2" xfId="575" xr:uid="{00000000-0005-0000-0000-00003F020000}"/>
    <cellStyle name="normální 3 3 7 2 4" xfId="576" xr:uid="{00000000-0005-0000-0000-000040020000}"/>
    <cellStyle name="normální 3 3 7 2 5" xfId="577" xr:uid="{00000000-0005-0000-0000-000041020000}"/>
    <cellStyle name="normální 3 3 7 2 6" xfId="578" xr:uid="{00000000-0005-0000-0000-000042020000}"/>
    <cellStyle name="normální 3 3 7 2 7" xfId="579" xr:uid="{00000000-0005-0000-0000-000043020000}"/>
    <cellStyle name="normální 3 3 7 2 8" xfId="580" xr:uid="{00000000-0005-0000-0000-000044020000}"/>
    <cellStyle name="normální 3 3 7 2 9" xfId="581" xr:uid="{00000000-0005-0000-0000-000045020000}"/>
    <cellStyle name="normální 3 3 7 20" xfId="582" xr:uid="{00000000-0005-0000-0000-000046020000}"/>
    <cellStyle name="normální 3 3 7 21" xfId="583" xr:uid="{00000000-0005-0000-0000-000047020000}"/>
    <cellStyle name="normální 3 3 7 22" xfId="584" xr:uid="{00000000-0005-0000-0000-000048020000}"/>
    <cellStyle name="normální 3 3 7 23" xfId="585" xr:uid="{00000000-0005-0000-0000-000049020000}"/>
    <cellStyle name="normální 3 3 7 24" xfId="586" xr:uid="{00000000-0005-0000-0000-00004A020000}"/>
    <cellStyle name="normální 3 3 7 25" xfId="587" xr:uid="{00000000-0005-0000-0000-00004B020000}"/>
    <cellStyle name="normální 3 3 7 26" xfId="588" xr:uid="{00000000-0005-0000-0000-00004C020000}"/>
    <cellStyle name="normální 3 3 7 3" xfId="589" xr:uid="{00000000-0005-0000-0000-00004D020000}"/>
    <cellStyle name="normální 3 3 7 4" xfId="590" xr:uid="{00000000-0005-0000-0000-00004E020000}"/>
    <cellStyle name="normální 3 3 7 5" xfId="591" xr:uid="{00000000-0005-0000-0000-00004F020000}"/>
    <cellStyle name="normální 3 3 7 6" xfId="592" xr:uid="{00000000-0005-0000-0000-000050020000}"/>
    <cellStyle name="normální 3 3 7 7" xfId="593" xr:uid="{00000000-0005-0000-0000-000051020000}"/>
    <cellStyle name="normální 3 3 7 8" xfId="594" xr:uid="{00000000-0005-0000-0000-000052020000}"/>
    <cellStyle name="normální 3 3 7 9" xfId="595" xr:uid="{00000000-0005-0000-0000-000053020000}"/>
    <cellStyle name="normální 3 3 8" xfId="596" xr:uid="{00000000-0005-0000-0000-000054020000}"/>
    <cellStyle name="normální 3 3 8 10" xfId="597" xr:uid="{00000000-0005-0000-0000-000055020000}"/>
    <cellStyle name="normální 3 3 8 11" xfId="598" xr:uid="{00000000-0005-0000-0000-000056020000}"/>
    <cellStyle name="normální 3 3 8 12" xfId="599" xr:uid="{00000000-0005-0000-0000-000057020000}"/>
    <cellStyle name="normální 3 3 8 13" xfId="600" xr:uid="{00000000-0005-0000-0000-000058020000}"/>
    <cellStyle name="normální 3 3 8 14" xfId="601" xr:uid="{00000000-0005-0000-0000-000059020000}"/>
    <cellStyle name="normální 3 3 8 15" xfId="602" xr:uid="{00000000-0005-0000-0000-00005A020000}"/>
    <cellStyle name="normální 3 3 8 16" xfId="603" xr:uid="{00000000-0005-0000-0000-00005B020000}"/>
    <cellStyle name="normální 3 3 8 17" xfId="604" xr:uid="{00000000-0005-0000-0000-00005C020000}"/>
    <cellStyle name="normální 3 3 8 17 2" xfId="605" xr:uid="{00000000-0005-0000-0000-00005D020000}"/>
    <cellStyle name="normální 3 3 8 18" xfId="606" xr:uid="{00000000-0005-0000-0000-00005E020000}"/>
    <cellStyle name="normální 3 3 8 19" xfId="607" xr:uid="{00000000-0005-0000-0000-00005F020000}"/>
    <cellStyle name="normální 3 3 8 2" xfId="608" xr:uid="{00000000-0005-0000-0000-000060020000}"/>
    <cellStyle name="normální 3 3 8 20" xfId="609" xr:uid="{00000000-0005-0000-0000-000061020000}"/>
    <cellStyle name="normální 3 3 8 21" xfId="610" xr:uid="{00000000-0005-0000-0000-000062020000}"/>
    <cellStyle name="normální 3 3 8 22" xfId="611" xr:uid="{00000000-0005-0000-0000-000063020000}"/>
    <cellStyle name="normální 3 3 8 23" xfId="612" xr:uid="{00000000-0005-0000-0000-000064020000}"/>
    <cellStyle name="normální 3 3 8 24" xfId="613" xr:uid="{00000000-0005-0000-0000-000065020000}"/>
    <cellStyle name="normální 3 3 8 25" xfId="614" xr:uid="{00000000-0005-0000-0000-000066020000}"/>
    <cellStyle name="normální 3 3 8 26" xfId="615" xr:uid="{00000000-0005-0000-0000-000067020000}"/>
    <cellStyle name="normální 3 3 8 27" xfId="616" xr:uid="{00000000-0005-0000-0000-000068020000}"/>
    <cellStyle name="normální 3 3 8 3" xfId="617" xr:uid="{00000000-0005-0000-0000-000069020000}"/>
    <cellStyle name="normální 3 3 8 4" xfId="618" xr:uid="{00000000-0005-0000-0000-00006A020000}"/>
    <cellStyle name="normální 3 3 8 5" xfId="619" xr:uid="{00000000-0005-0000-0000-00006B020000}"/>
    <cellStyle name="normální 3 3 8 6" xfId="620" xr:uid="{00000000-0005-0000-0000-00006C020000}"/>
    <cellStyle name="normální 3 3 8 7" xfId="621" xr:uid="{00000000-0005-0000-0000-00006D020000}"/>
    <cellStyle name="normální 3 3 8 8" xfId="622" xr:uid="{00000000-0005-0000-0000-00006E020000}"/>
    <cellStyle name="normální 3 3 8 9" xfId="623" xr:uid="{00000000-0005-0000-0000-00006F020000}"/>
    <cellStyle name="normální 3 3 9" xfId="624" xr:uid="{00000000-0005-0000-0000-000070020000}"/>
    <cellStyle name="normální 3 3 9 2" xfId="625" xr:uid="{00000000-0005-0000-0000-000071020000}"/>
    <cellStyle name="normální 3 3 9 3" xfId="626" xr:uid="{00000000-0005-0000-0000-000072020000}"/>
    <cellStyle name="normální 3 3 9 4" xfId="627" xr:uid="{00000000-0005-0000-0000-000073020000}"/>
    <cellStyle name="normální 3 3 9 5" xfId="628" xr:uid="{00000000-0005-0000-0000-000074020000}"/>
    <cellStyle name="normální 3 3 9 6" xfId="629" xr:uid="{00000000-0005-0000-0000-000075020000}"/>
    <cellStyle name="normální 3 3 9 7" xfId="630" xr:uid="{00000000-0005-0000-0000-000076020000}"/>
    <cellStyle name="normální 3 3 9 8" xfId="631" xr:uid="{00000000-0005-0000-0000-000077020000}"/>
    <cellStyle name="normální 3 30" xfId="632" xr:uid="{00000000-0005-0000-0000-000078020000}"/>
    <cellStyle name="normální 3 31" xfId="633" xr:uid="{00000000-0005-0000-0000-000079020000}"/>
    <cellStyle name="normální 3 32" xfId="634" xr:uid="{00000000-0005-0000-0000-00007A020000}"/>
    <cellStyle name="normální 3 33" xfId="635" xr:uid="{00000000-0005-0000-0000-00007B020000}"/>
    <cellStyle name="normální 3 34" xfId="636" xr:uid="{00000000-0005-0000-0000-00007C020000}"/>
    <cellStyle name="normální 3 35" xfId="637" xr:uid="{00000000-0005-0000-0000-00007D020000}"/>
    <cellStyle name="normální 3 36" xfId="638" xr:uid="{00000000-0005-0000-0000-00007E020000}"/>
    <cellStyle name="normální 3 37" xfId="639" xr:uid="{00000000-0005-0000-0000-00007F020000}"/>
    <cellStyle name="normální 3 38" xfId="640" xr:uid="{00000000-0005-0000-0000-000080020000}"/>
    <cellStyle name="normální 3 39" xfId="641" xr:uid="{00000000-0005-0000-0000-000081020000}"/>
    <cellStyle name="normální 3 4" xfId="642" xr:uid="{00000000-0005-0000-0000-000082020000}"/>
    <cellStyle name="normální 3 4 10" xfId="643" xr:uid="{00000000-0005-0000-0000-000083020000}"/>
    <cellStyle name="normální 3 4 10 2" xfId="644" xr:uid="{00000000-0005-0000-0000-000084020000}"/>
    <cellStyle name="normální 3 4 11" xfId="645" xr:uid="{00000000-0005-0000-0000-000085020000}"/>
    <cellStyle name="normální 3 4 11 2" xfId="646" xr:uid="{00000000-0005-0000-0000-000086020000}"/>
    <cellStyle name="normální 3 4 12" xfId="647" xr:uid="{00000000-0005-0000-0000-000087020000}"/>
    <cellStyle name="normální 3 4 12 2" xfId="648" xr:uid="{00000000-0005-0000-0000-000088020000}"/>
    <cellStyle name="normální 3 4 13" xfId="649" xr:uid="{00000000-0005-0000-0000-000089020000}"/>
    <cellStyle name="normální 3 4 13 2" xfId="650" xr:uid="{00000000-0005-0000-0000-00008A020000}"/>
    <cellStyle name="normální 3 4 14" xfId="651" xr:uid="{00000000-0005-0000-0000-00008B020000}"/>
    <cellStyle name="normální 3 4 14 2" xfId="652" xr:uid="{00000000-0005-0000-0000-00008C020000}"/>
    <cellStyle name="normální 3 4 15" xfId="653" xr:uid="{00000000-0005-0000-0000-00008D020000}"/>
    <cellStyle name="normální 3 4 15 2" xfId="654" xr:uid="{00000000-0005-0000-0000-00008E020000}"/>
    <cellStyle name="normální 3 4 16" xfId="655" xr:uid="{00000000-0005-0000-0000-00008F020000}"/>
    <cellStyle name="normální 3 4 16 2" xfId="656" xr:uid="{00000000-0005-0000-0000-000090020000}"/>
    <cellStyle name="normální 3 4 17" xfId="657" xr:uid="{00000000-0005-0000-0000-000091020000}"/>
    <cellStyle name="normální 3 4 18" xfId="658" xr:uid="{00000000-0005-0000-0000-000092020000}"/>
    <cellStyle name="normální 3 4 19" xfId="659" xr:uid="{00000000-0005-0000-0000-000093020000}"/>
    <cellStyle name="normální 3 4 2" xfId="660" xr:uid="{00000000-0005-0000-0000-000094020000}"/>
    <cellStyle name="normální 3 4 2 10" xfId="661" xr:uid="{00000000-0005-0000-0000-000095020000}"/>
    <cellStyle name="normální 3 4 2 10 2" xfId="662" xr:uid="{00000000-0005-0000-0000-000096020000}"/>
    <cellStyle name="normální 3 4 2 11" xfId="663" xr:uid="{00000000-0005-0000-0000-000097020000}"/>
    <cellStyle name="normální 3 4 2 11 2" xfId="664" xr:uid="{00000000-0005-0000-0000-000098020000}"/>
    <cellStyle name="normální 3 4 2 12" xfId="665" xr:uid="{00000000-0005-0000-0000-000099020000}"/>
    <cellStyle name="normální 3 4 2 12 2" xfId="666" xr:uid="{00000000-0005-0000-0000-00009A020000}"/>
    <cellStyle name="normální 3 4 2 13" xfId="667" xr:uid="{00000000-0005-0000-0000-00009B020000}"/>
    <cellStyle name="normální 3 4 2 13 2" xfId="668" xr:uid="{00000000-0005-0000-0000-00009C020000}"/>
    <cellStyle name="normální 3 4 2 14" xfId="669" xr:uid="{00000000-0005-0000-0000-00009D020000}"/>
    <cellStyle name="normální 3 4 2 14 2" xfId="670" xr:uid="{00000000-0005-0000-0000-00009E020000}"/>
    <cellStyle name="normální 3 4 2 15" xfId="671" xr:uid="{00000000-0005-0000-0000-00009F020000}"/>
    <cellStyle name="normální 3 4 2 15 2" xfId="672" xr:uid="{00000000-0005-0000-0000-0000A0020000}"/>
    <cellStyle name="normální 3 4 2 16" xfId="673" xr:uid="{00000000-0005-0000-0000-0000A1020000}"/>
    <cellStyle name="normální 3 4 2 17" xfId="674" xr:uid="{00000000-0005-0000-0000-0000A2020000}"/>
    <cellStyle name="normální 3 4 2 18" xfId="675" xr:uid="{00000000-0005-0000-0000-0000A3020000}"/>
    <cellStyle name="normální 3 4 2 19" xfId="676" xr:uid="{00000000-0005-0000-0000-0000A4020000}"/>
    <cellStyle name="normální 3 4 2 2" xfId="677" xr:uid="{00000000-0005-0000-0000-0000A5020000}"/>
    <cellStyle name="normální 3 4 2 2 2" xfId="678" xr:uid="{00000000-0005-0000-0000-0000A6020000}"/>
    <cellStyle name="normální 3 4 2 20" xfId="679" xr:uid="{00000000-0005-0000-0000-0000A7020000}"/>
    <cellStyle name="normální 3 4 2 21" xfId="680" xr:uid="{00000000-0005-0000-0000-0000A8020000}"/>
    <cellStyle name="normální 3 4 2 22" xfId="681" xr:uid="{00000000-0005-0000-0000-0000A9020000}"/>
    <cellStyle name="normální 3 4 2 3" xfId="682" xr:uid="{00000000-0005-0000-0000-0000AA020000}"/>
    <cellStyle name="normální 3 4 2 3 2" xfId="683" xr:uid="{00000000-0005-0000-0000-0000AB020000}"/>
    <cellStyle name="normální 3 4 2 4" xfId="684" xr:uid="{00000000-0005-0000-0000-0000AC020000}"/>
    <cellStyle name="normální 3 4 2 4 2" xfId="685" xr:uid="{00000000-0005-0000-0000-0000AD020000}"/>
    <cellStyle name="normální 3 4 2 5" xfId="686" xr:uid="{00000000-0005-0000-0000-0000AE020000}"/>
    <cellStyle name="normální 3 4 2 5 2" xfId="687" xr:uid="{00000000-0005-0000-0000-0000AF020000}"/>
    <cellStyle name="normální 3 4 2 6" xfId="688" xr:uid="{00000000-0005-0000-0000-0000B0020000}"/>
    <cellStyle name="normální 3 4 2 6 2" xfId="689" xr:uid="{00000000-0005-0000-0000-0000B1020000}"/>
    <cellStyle name="normální 3 4 2 7" xfId="690" xr:uid="{00000000-0005-0000-0000-0000B2020000}"/>
    <cellStyle name="normální 3 4 2 7 2" xfId="691" xr:uid="{00000000-0005-0000-0000-0000B3020000}"/>
    <cellStyle name="normální 3 4 2 8" xfId="692" xr:uid="{00000000-0005-0000-0000-0000B4020000}"/>
    <cellStyle name="normální 3 4 2 8 2" xfId="693" xr:uid="{00000000-0005-0000-0000-0000B5020000}"/>
    <cellStyle name="normální 3 4 2 9" xfId="694" xr:uid="{00000000-0005-0000-0000-0000B6020000}"/>
    <cellStyle name="normální 3 4 2 9 2" xfId="695" xr:uid="{00000000-0005-0000-0000-0000B7020000}"/>
    <cellStyle name="normální 3 4 20" xfId="696" xr:uid="{00000000-0005-0000-0000-0000B8020000}"/>
    <cellStyle name="normální 3 4 21" xfId="697" xr:uid="{00000000-0005-0000-0000-0000B9020000}"/>
    <cellStyle name="normální 3 4 22" xfId="698" xr:uid="{00000000-0005-0000-0000-0000BA020000}"/>
    <cellStyle name="normální 3 4 23" xfId="699" xr:uid="{00000000-0005-0000-0000-0000BB020000}"/>
    <cellStyle name="normální 3 4 24" xfId="700" xr:uid="{00000000-0005-0000-0000-0000BC020000}"/>
    <cellStyle name="normální 3 4 25" xfId="701" xr:uid="{00000000-0005-0000-0000-0000BD020000}"/>
    <cellStyle name="normální 3 4 3" xfId="702" xr:uid="{00000000-0005-0000-0000-0000BE020000}"/>
    <cellStyle name="normální 3 4 3 2" xfId="703" xr:uid="{00000000-0005-0000-0000-0000BF020000}"/>
    <cellStyle name="normální 3 4 3 3" xfId="704" xr:uid="{00000000-0005-0000-0000-0000C0020000}"/>
    <cellStyle name="normální 3 4 3 4" xfId="705" xr:uid="{00000000-0005-0000-0000-0000C1020000}"/>
    <cellStyle name="normální 3 4 3 5" xfId="706" xr:uid="{00000000-0005-0000-0000-0000C2020000}"/>
    <cellStyle name="normální 3 4 3 6" xfId="707" xr:uid="{00000000-0005-0000-0000-0000C3020000}"/>
    <cellStyle name="normální 3 4 3 7" xfId="708" xr:uid="{00000000-0005-0000-0000-0000C4020000}"/>
    <cellStyle name="normální 3 4 3 8" xfId="709" xr:uid="{00000000-0005-0000-0000-0000C5020000}"/>
    <cellStyle name="normální 3 4 4" xfId="710" xr:uid="{00000000-0005-0000-0000-0000C6020000}"/>
    <cellStyle name="normální 3 4 4 2" xfId="711" xr:uid="{00000000-0005-0000-0000-0000C7020000}"/>
    <cellStyle name="normální 3 4 5" xfId="712" xr:uid="{00000000-0005-0000-0000-0000C8020000}"/>
    <cellStyle name="normální 3 4 5 2" xfId="713" xr:uid="{00000000-0005-0000-0000-0000C9020000}"/>
    <cellStyle name="normální 3 4 6" xfId="714" xr:uid="{00000000-0005-0000-0000-0000CA020000}"/>
    <cellStyle name="normální 3 4 6 2" xfId="715" xr:uid="{00000000-0005-0000-0000-0000CB020000}"/>
    <cellStyle name="normální 3 4 7" xfId="716" xr:uid="{00000000-0005-0000-0000-0000CC020000}"/>
    <cellStyle name="normální 3 4 7 2" xfId="717" xr:uid="{00000000-0005-0000-0000-0000CD020000}"/>
    <cellStyle name="normální 3 4 8" xfId="718" xr:uid="{00000000-0005-0000-0000-0000CE020000}"/>
    <cellStyle name="normální 3 4 8 2" xfId="719" xr:uid="{00000000-0005-0000-0000-0000CF020000}"/>
    <cellStyle name="normální 3 4 9" xfId="720" xr:uid="{00000000-0005-0000-0000-0000D0020000}"/>
    <cellStyle name="normální 3 4 9 2" xfId="721" xr:uid="{00000000-0005-0000-0000-0000D1020000}"/>
    <cellStyle name="normální 3 5" xfId="722" xr:uid="{00000000-0005-0000-0000-0000D2020000}"/>
    <cellStyle name="normální 3 5 10" xfId="723" xr:uid="{00000000-0005-0000-0000-0000D3020000}"/>
    <cellStyle name="normální 3 5 10 2" xfId="724" xr:uid="{00000000-0005-0000-0000-0000D4020000}"/>
    <cellStyle name="normální 3 5 11" xfId="725" xr:uid="{00000000-0005-0000-0000-0000D5020000}"/>
    <cellStyle name="normální 3 5 11 2" xfId="726" xr:uid="{00000000-0005-0000-0000-0000D6020000}"/>
    <cellStyle name="normální 3 5 12" xfId="727" xr:uid="{00000000-0005-0000-0000-0000D7020000}"/>
    <cellStyle name="normální 3 5 12 2" xfId="728" xr:uid="{00000000-0005-0000-0000-0000D8020000}"/>
    <cellStyle name="normální 3 5 13" xfId="729" xr:uid="{00000000-0005-0000-0000-0000D9020000}"/>
    <cellStyle name="normální 3 5 13 2" xfId="730" xr:uid="{00000000-0005-0000-0000-0000DA020000}"/>
    <cellStyle name="normální 3 5 14" xfId="731" xr:uid="{00000000-0005-0000-0000-0000DB020000}"/>
    <cellStyle name="normální 3 5 14 2" xfId="732" xr:uid="{00000000-0005-0000-0000-0000DC020000}"/>
    <cellStyle name="normální 3 5 15" xfId="733" xr:uid="{00000000-0005-0000-0000-0000DD020000}"/>
    <cellStyle name="normální 3 5 15 2" xfId="734" xr:uid="{00000000-0005-0000-0000-0000DE020000}"/>
    <cellStyle name="normální 3 5 16" xfId="735" xr:uid="{00000000-0005-0000-0000-0000DF020000}"/>
    <cellStyle name="normální 3 5 17" xfId="736" xr:uid="{00000000-0005-0000-0000-0000E0020000}"/>
    <cellStyle name="normální 3 5 18" xfId="737" xr:uid="{00000000-0005-0000-0000-0000E1020000}"/>
    <cellStyle name="normální 3 5 19" xfId="738" xr:uid="{00000000-0005-0000-0000-0000E2020000}"/>
    <cellStyle name="normální 3 5 2" xfId="739" xr:uid="{00000000-0005-0000-0000-0000E3020000}"/>
    <cellStyle name="normální 3 5 2 2" xfId="740" xr:uid="{00000000-0005-0000-0000-0000E4020000}"/>
    <cellStyle name="normální 3 5 20" xfId="741" xr:uid="{00000000-0005-0000-0000-0000E5020000}"/>
    <cellStyle name="normální 3 5 21" xfId="742" xr:uid="{00000000-0005-0000-0000-0000E6020000}"/>
    <cellStyle name="normální 3 5 22" xfId="743" xr:uid="{00000000-0005-0000-0000-0000E7020000}"/>
    <cellStyle name="normální 3 5 3" xfId="744" xr:uid="{00000000-0005-0000-0000-0000E8020000}"/>
    <cellStyle name="normální 3 5 3 2" xfId="745" xr:uid="{00000000-0005-0000-0000-0000E9020000}"/>
    <cellStyle name="normální 3 5 4" xfId="746" xr:uid="{00000000-0005-0000-0000-0000EA020000}"/>
    <cellStyle name="normální 3 5 4 2" xfId="747" xr:uid="{00000000-0005-0000-0000-0000EB020000}"/>
    <cellStyle name="normální 3 5 5" xfId="748" xr:uid="{00000000-0005-0000-0000-0000EC020000}"/>
    <cellStyle name="normální 3 5 5 2" xfId="749" xr:uid="{00000000-0005-0000-0000-0000ED020000}"/>
    <cellStyle name="normální 3 5 6" xfId="750" xr:uid="{00000000-0005-0000-0000-0000EE020000}"/>
    <cellStyle name="normální 3 5 6 2" xfId="751" xr:uid="{00000000-0005-0000-0000-0000EF020000}"/>
    <cellStyle name="normální 3 5 7" xfId="752" xr:uid="{00000000-0005-0000-0000-0000F0020000}"/>
    <cellStyle name="normální 3 5 7 2" xfId="753" xr:uid="{00000000-0005-0000-0000-0000F1020000}"/>
    <cellStyle name="normální 3 5 8" xfId="754" xr:uid="{00000000-0005-0000-0000-0000F2020000}"/>
    <cellStyle name="normální 3 5 8 2" xfId="755" xr:uid="{00000000-0005-0000-0000-0000F3020000}"/>
    <cellStyle name="normální 3 5 9" xfId="756" xr:uid="{00000000-0005-0000-0000-0000F4020000}"/>
    <cellStyle name="normální 3 5 9 2" xfId="757" xr:uid="{00000000-0005-0000-0000-0000F5020000}"/>
    <cellStyle name="normální 3 6" xfId="758" xr:uid="{00000000-0005-0000-0000-0000F6020000}"/>
    <cellStyle name="normální 3 6 10" xfId="759" xr:uid="{00000000-0005-0000-0000-0000F7020000}"/>
    <cellStyle name="normální 3 6 10 2" xfId="760" xr:uid="{00000000-0005-0000-0000-0000F8020000}"/>
    <cellStyle name="normální 3 6 11" xfId="761" xr:uid="{00000000-0005-0000-0000-0000F9020000}"/>
    <cellStyle name="normální 3 6 11 2" xfId="762" xr:uid="{00000000-0005-0000-0000-0000FA020000}"/>
    <cellStyle name="normální 3 6 12" xfId="763" xr:uid="{00000000-0005-0000-0000-0000FB020000}"/>
    <cellStyle name="normální 3 6 12 2" xfId="764" xr:uid="{00000000-0005-0000-0000-0000FC020000}"/>
    <cellStyle name="normální 3 6 13" xfId="765" xr:uid="{00000000-0005-0000-0000-0000FD020000}"/>
    <cellStyle name="normální 3 6 13 2" xfId="766" xr:uid="{00000000-0005-0000-0000-0000FE020000}"/>
    <cellStyle name="normální 3 6 14" xfId="767" xr:uid="{00000000-0005-0000-0000-0000FF020000}"/>
    <cellStyle name="normální 3 6 14 2" xfId="768" xr:uid="{00000000-0005-0000-0000-000000030000}"/>
    <cellStyle name="normální 3 6 15" xfId="769" xr:uid="{00000000-0005-0000-0000-000001030000}"/>
    <cellStyle name="normální 3 6 15 2" xfId="770" xr:uid="{00000000-0005-0000-0000-000002030000}"/>
    <cellStyle name="normální 3 6 16" xfId="771" xr:uid="{00000000-0005-0000-0000-000003030000}"/>
    <cellStyle name="normální 3 6 17" xfId="772" xr:uid="{00000000-0005-0000-0000-000004030000}"/>
    <cellStyle name="normální 3 6 18" xfId="773" xr:uid="{00000000-0005-0000-0000-000005030000}"/>
    <cellStyle name="normální 3 6 19" xfId="774" xr:uid="{00000000-0005-0000-0000-000006030000}"/>
    <cellStyle name="normální 3 6 2" xfId="775" xr:uid="{00000000-0005-0000-0000-000007030000}"/>
    <cellStyle name="normální 3 6 2 2" xfId="776" xr:uid="{00000000-0005-0000-0000-000008030000}"/>
    <cellStyle name="normální 3 6 20" xfId="777" xr:uid="{00000000-0005-0000-0000-000009030000}"/>
    <cellStyle name="normální 3 6 21" xfId="778" xr:uid="{00000000-0005-0000-0000-00000A030000}"/>
    <cellStyle name="normální 3 6 22" xfId="779" xr:uid="{00000000-0005-0000-0000-00000B030000}"/>
    <cellStyle name="normální 3 6 3" xfId="780" xr:uid="{00000000-0005-0000-0000-00000C030000}"/>
    <cellStyle name="normální 3 6 3 2" xfId="781" xr:uid="{00000000-0005-0000-0000-00000D030000}"/>
    <cellStyle name="normální 3 6 4" xfId="782" xr:uid="{00000000-0005-0000-0000-00000E030000}"/>
    <cellStyle name="normální 3 6 4 2" xfId="783" xr:uid="{00000000-0005-0000-0000-00000F030000}"/>
    <cellStyle name="normální 3 6 5" xfId="784" xr:uid="{00000000-0005-0000-0000-000010030000}"/>
    <cellStyle name="normální 3 6 5 2" xfId="785" xr:uid="{00000000-0005-0000-0000-000011030000}"/>
    <cellStyle name="normální 3 6 6" xfId="786" xr:uid="{00000000-0005-0000-0000-000012030000}"/>
    <cellStyle name="normální 3 6 6 2" xfId="787" xr:uid="{00000000-0005-0000-0000-000013030000}"/>
    <cellStyle name="normální 3 6 7" xfId="788" xr:uid="{00000000-0005-0000-0000-000014030000}"/>
    <cellStyle name="normální 3 6 7 2" xfId="789" xr:uid="{00000000-0005-0000-0000-000015030000}"/>
    <cellStyle name="normální 3 6 8" xfId="790" xr:uid="{00000000-0005-0000-0000-000016030000}"/>
    <cellStyle name="normální 3 6 8 2" xfId="791" xr:uid="{00000000-0005-0000-0000-000017030000}"/>
    <cellStyle name="normální 3 6 9" xfId="792" xr:uid="{00000000-0005-0000-0000-000018030000}"/>
    <cellStyle name="normální 3 6 9 2" xfId="793" xr:uid="{00000000-0005-0000-0000-000019030000}"/>
    <cellStyle name="normální 3 7" xfId="794" xr:uid="{00000000-0005-0000-0000-00001A030000}"/>
    <cellStyle name="normální 3 7 10" xfId="795" xr:uid="{00000000-0005-0000-0000-00001B030000}"/>
    <cellStyle name="normální 3 7 10 2" xfId="796" xr:uid="{00000000-0005-0000-0000-00001C030000}"/>
    <cellStyle name="normální 3 7 11" xfId="797" xr:uid="{00000000-0005-0000-0000-00001D030000}"/>
    <cellStyle name="normální 3 7 11 2" xfId="798" xr:uid="{00000000-0005-0000-0000-00001E030000}"/>
    <cellStyle name="normální 3 7 12" xfId="799" xr:uid="{00000000-0005-0000-0000-00001F030000}"/>
    <cellStyle name="normální 3 7 12 2" xfId="800" xr:uid="{00000000-0005-0000-0000-000020030000}"/>
    <cellStyle name="normální 3 7 13" xfId="801" xr:uid="{00000000-0005-0000-0000-000021030000}"/>
    <cellStyle name="normální 3 7 13 2" xfId="802" xr:uid="{00000000-0005-0000-0000-000022030000}"/>
    <cellStyle name="normální 3 7 14" xfId="803" xr:uid="{00000000-0005-0000-0000-000023030000}"/>
    <cellStyle name="normální 3 7 14 2" xfId="804" xr:uid="{00000000-0005-0000-0000-000024030000}"/>
    <cellStyle name="normální 3 7 15" xfId="805" xr:uid="{00000000-0005-0000-0000-000025030000}"/>
    <cellStyle name="normální 3 7 15 2" xfId="806" xr:uid="{00000000-0005-0000-0000-000026030000}"/>
    <cellStyle name="normální 3 7 16" xfId="807" xr:uid="{00000000-0005-0000-0000-000027030000}"/>
    <cellStyle name="normální 3 7 17" xfId="808" xr:uid="{00000000-0005-0000-0000-000028030000}"/>
    <cellStyle name="normální 3 7 18" xfId="809" xr:uid="{00000000-0005-0000-0000-000029030000}"/>
    <cellStyle name="normální 3 7 19" xfId="810" xr:uid="{00000000-0005-0000-0000-00002A030000}"/>
    <cellStyle name="normální 3 7 2" xfId="811" xr:uid="{00000000-0005-0000-0000-00002B030000}"/>
    <cellStyle name="normální 3 7 2 2" xfId="812" xr:uid="{00000000-0005-0000-0000-00002C030000}"/>
    <cellStyle name="normální 3 7 20" xfId="813" xr:uid="{00000000-0005-0000-0000-00002D030000}"/>
    <cellStyle name="normální 3 7 21" xfId="814" xr:uid="{00000000-0005-0000-0000-00002E030000}"/>
    <cellStyle name="normální 3 7 22" xfId="815" xr:uid="{00000000-0005-0000-0000-00002F030000}"/>
    <cellStyle name="normální 3 7 3" xfId="816" xr:uid="{00000000-0005-0000-0000-000030030000}"/>
    <cellStyle name="normální 3 7 3 2" xfId="817" xr:uid="{00000000-0005-0000-0000-000031030000}"/>
    <cellStyle name="normální 3 7 4" xfId="818" xr:uid="{00000000-0005-0000-0000-000032030000}"/>
    <cellStyle name="normální 3 7 4 2" xfId="819" xr:uid="{00000000-0005-0000-0000-000033030000}"/>
    <cellStyle name="normální 3 7 5" xfId="820" xr:uid="{00000000-0005-0000-0000-000034030000}"/>
    <cellStyle name="normální 3 7 5 2" xfId="821" xr:uid="{00000000-0005-0000-0000-000035030000}"/>
    <cellStyle name="normální 3 7 6" xfId="822" xr:uid="{00000000-0005-0000-0000-000036030000}"/>
    <cellStyle name="normální 3 7 6 2" xfId="823" xr:uid="{00000000-0005-0000-0000-000037030000}"/>
    <cellStyle name="normální 3 7 7" xfId="824" xr:uid="{00000000-0005-0000-0000-000038030000}"/>
    <cellStyle name="normální 3 7 7 2" xfId="825" xr:uid="{00000000-0005-0000-0000-000039030000}"/>
    <cellStyle name="normální 3 7 8" xfId="826" xr:uid="{00000000-0005-0000-0000-00003A030000}"/>
    <cellStyle name="normální 3 7 8 2" xfId="827" xr:uid="{00000000-0005-0000-0000-00003B030000}"/>
    <cellStyle name="normální 3 7 9" xfId="828" xr:uid="{00000000-0005-0000-0000-00003C030000}"/>
    <cellStyle name="normální 3 7 9 2" xfId="829" xr:uid="{00000000-0005-0000-0000-00003D030000}"/>
    <cellStyle name="normální 3 8" xfId="830" xr:uid="{00000000-0005-0000-0000-00003E030000}"/>
    <cellStyle name="normální 3 8 2" xfId="831" xr:uid="{00000000-0005-0000-0000-00003F030000}"/>
    <cellStyle name="normální 3 8 3" xfId="832" xr:uid="{00000000-0005-0000-0000-000040030000}"/>
    <cellStyle name="normální 3 8 4" xfId="833" xr:uid="{00000000-0005-0000-0000-000041030000}"/>
    <cellStyle name="normální 3 8 5" xfId="834" xr:uid="{00000000-0005-0000-0000-000042030000}"/>
    <cellStyle name="normální 3 8 6" xfId="835" xr:uid="{00000000-0005-0000-0000-000043030000}"/>
    <cellStyle name="normální 3 8 7" xfId="836" xr:uid="{00000000-0005-0000-0000-000044030000}"/>
    <cellStyle name="normální 3 8 8" xfId="837" xr:uid="{00000000-0005-0000-0000-000045030000}"/>
    <cellStyle name="normální 3 9" xfId="838" xr:uid="{00000000-0005-0000-0000-000046030000}"/>
    <cellStyle name="normální 3 9 2" xfId="839" xr:uid="{00000000-0005-0000-0000-000047030000}"/>
    <cellStyle name="normální 3 9 3" xfId="840" xr:uid="{00000000-0005-0000-0000-000048030000}"/>
    <cellStyle name="normální 3 9 4" xfId="841" xr:uid="{00000000-0005-0000-0000-000049030000}"/>
    <cellStyle name="normální 3 9 5" xfId="842" xr:uid="{00000000-0005-0000-0000-00004A030000}"/>
    <cellStyle name="normální 3 9 6" xfId="843" xr:uid="{00000000-0005-0000-0000-00004B030000}"/>
    <cellStyle name="normální 3 9 7" xfId="844" xr:uid="{00000000-0005-0000-0000-00004C030000}"/>
    <cellStyle name="normální 3 9 8" xfId="845" xr:uid="{00000000-0005-0000-0000-00004D030000}"/>
    <cellStyle name="Normální 30" xfId="846" xr:uid="{00000000-0005-0000-0000-00004E030000}"/>
    <cellStyle name="Normální 31" xfId="847" xr:uid="{00000000-0005-0000-0000-00004F030000}"/>
    <cellStyle name="Normální 32" xfId="848" xr:uid="{00000000-0005-0000-0000-000050030000}"/>
    <cellStyle name="Normální 33" xfId="849" xr:uid="{00000000-0005-0000-0000-000051030000}"/>
    <cellStyle name="Normální 34" xfId="850" xr:uid="{00000000-0005-0000-0000-000052030000}"/>
    <cellStyle name="Normální 35" xfId="851" xr:uid="{00000000-0005-0000-0000-000053030000}"/>
    <cellStyle name="Normální 36" xfId="852" xr:uid="{00000000-0005-0000-0000-000054030000}"/>
    <cellStyle name="Normální 37" xfId="853" xr:uid="{00000000-0005-0000-0000-000055030000}"/>
    <cellStyle name="Normální 38" xfId="854" xr:uid="{00000000-0005-0000-0000-000056030000}"/>
    <cellStyle name="Normální 39" xfId="855" xr:uid="{00000000-0005-0000-0000-000057030000}"/>
    <cellStyle name="normální 4" xfId="856" xr:uid="{00000000-0005-0000-0000-000058030000}"/>
    <cellStyle name="normální 4 10" xfId="857" xr:uid="{00000000-0005-0000-0000-000059030000}"/>
    <cellStyle name="normální 4 10 2" xfId="858" xr:uid="{00000000-0005-0000-0000-00005A030000}"/>
    <cellStyle name="normální 4 11" xfId="859" xr:uid="{00000000-0005-0000-0000-00005B030000}"/>
    <cellStyle name="normální 4 11 2" xfId="860" xr:uid="{00000000-0005-0000-0000-00005C030000}"/>
    <cellStyle name="normální 4 12" xfId="861" xr:uid="{00000000-0005-0000-0000-00005D030000}"/>
    <cellStyle name="normální 4 12 2" xfId="862" xr:uid="{00000000-0005-0000-0000-00005E030000}"/>
    <cellStyle name="normální 4 13" xfId="863" xr:uid="{00000000-0005-0000-0000-00005F030000}"/>
    <cellStyle name="normální 4 13 2" xfId="864" xr:uid="{00000000-0005-0000-0000-000060030000}"/>
    <cellStyle name="normální 4 14" xfId="865" xr:uid="{00000000-0005-0000-0000-000061030000}"/>
    <cellStyle name="normální 4 14 2" xfId="866" xr:uid="{00000000-0005-0000-0000-000062030000}"/>
    <cellStyle name="normální 4 15" xfId="867" xr:uid="{00000000-0005-0000-0000-000063030000}"/>
    <cellStyle name="normální 4 15 2" xfId="868" xr:uid="{00000000-0005-0000-0000-000064030000}"/>
    <cellStyle name="normální 4 16" xfId="869" xr:uid="{00000000-0005-0000-0000-000065030000}"/>
    <cellStyle name="normální 4 16 2" xfId="870" xr:uid="{00000000-0005-0000-0000-000066030000}"/>
    <cellStyle name="normální 4 17" xfId="871" xr:uid="{00000000-0005-0000-0000-000067030000}"/>
    <cellStyle name="normální 4 17 2" xfId="872" xr:uid="{00000000-0005-0000-0000-000068030000}"/>
    <cellStyle name="normální 4 18" xfId="873" xr:uid="{00000000-0005-0000-0000-000069030000}"/>
    <cellStyle name="normální 4 18 2" xfId="874" xr:uid="{00000000-0005-0000-0000-00006A030000}"/>
    <cellStyle name="normální 4 19" xfId="875" xr:uid="{00000000-0005-0000-0000-00006B030000}"/>
    <cellStyle name="normální 4 19 2" xfId="876" xr:uid="{00000000-0005-0000-0000-00006C030000}"/>
    <cellStyle name="normální 4 2" xfId="877" xr:uid="{00000000-0005-0000-0000-00006D030000}"/>
    <cellStyle name="normální 4 20" xfId="878" xr:uid="{00000000-0005-0000-0000-00006E030000}"/>
    <cellStyle name="normální 4 20 2" xfId="879" xr:uid="{00000000-0005-0000-0000-00006F030000}"/>
    <cellStyle name="normální 4 21" xfId="880" xr:uid="{00000000-0005-0000-0000-000070030000}"/>
    <cellStyle name="normální 4 22" xfId="881" xr:uid="{00000000-0005-0000-0000-000071030000}"/>
    <cellStyle name="normální 4 23" xfId="882" xr:uid="{00000000-0005-0000-0000-000072030000}"/>
    <cellStyle name="normální 4 24" xfId="883" xr:uid="{00000000-0005-0000-0000-000073030000}"/>
    <cellStyle name="normální 4 25" xfId="884" xr:uid="{00000000-0005-0000-0000-000074030000}"/>
    <cellStyle name="normální 4 26" xfId="885" xr:uid="{00000000-0005-0000-0000-000075030000}"/>
    <cellStyle name="normální 4 27" xfId="886" xr:uid="{00000000-0005-0000-0000-000076030000}"/>
    <cellStyle name="normální 4 3" xfId="887" xr:uid="{00000000-0005-0000-0000-000077030000}"/>
    <cellStyle name="normální 4 3 10" xfId="888" xr:uid="{00000000-0005-0000-0000-000078030000}"/>
    <cellStyle name="normální 4 3 10 2" xfId="889" xr:uid="{00000000-0005-0000-0000-000079030000}"/>
    <cellStyle name="normální 4 3 11" xfId="890" xr:uid="{00000000-0005-0000-0000-00007A030000}"/>
    <cellStyle name="normální 4 3 11 2" xfId="891" xr:uid="{00000000-0005-0000-0000-00007B030000}"/>
    <cellStyle name="normální 4 3 12" xfId="892" xr:uid="{00000000-0005-0000-0000-00007C030000}"/>
    <cellStyle name="normální 4 3 12 2" xfId="893" xr:uid="{00000000-0005-0000-0000-00007D030000}"/>
    <cellStyle name="normální 4 3 13" xfId="894" xr:uid="{00000000-0005-0000-0000-00007E030000}"/>
    <cellStyle name="normální 4 3 13 2" xfId="895" xr:uid="{00000000-0005-0000-0000-00007F030000}"/>
    <cellStyle name="normální 4 3 14" xfId="896" xr:uid="{00000000-0005-0000-0000-000080030000}"/>
    <cellStyle name="normální 4 3 14 2" xfId="897" xr:uid="{00000000-0005-0000-0000-000081030000}"/>
    <cellStyle name="normální 4 3 15" xfId="898" xr:uid="{00000000-0005-0000-0000-000082030000}"/>
    <cellStyle name="normální 4 3 15 2" xfId="899" xr:uid="{00000000-0005-0000-0000-000083030000}"/>
    <cellStyle name="normální 4 3 16" xfId="900" xr:uid="{00000000-0005-0000-0000-000084030000}"/>
    <cellStyle name="normální 4 3 16 2" xfId="901" xr:uid="{00000000-0005-0000-0000-000085030000}"/>
    <cellStyle name="normální 4 3 17" xfId="902" xr:uid="{00000000-0005-0000-0000-000086030000}"/>
    <cellStyle name="normální 4 3 18" xfId="903" xr:uid="{00000000-0005-0000-0000-000087030000}"/>
    <cellStyle name="normální 4 3 19" xfId="904" xr:uid="{00000000-0005-0000-0000-000088030000}"/>
    <cellStyle name="normální 4 3 2" xfId="905" xr:uid="{00000000-0005-0000-0000-000089030000}"/>
    <cellStyle name="normální 4 3 2 10" xfId="906" xr:uid="{00000000-0005-0000-0000-00008A030000}"/>
    <cellStyle name="normální 4 3 2 10 2" xfId="907" xr:uid="{00000000-0005-0000-0000-00008B030000}"/>
    <cellStyle name="normální 4 3 2 11" xfId="908" xr:uid="{00000000-0005-0000-0000-00008C030000}"/>
    <cellStyle name="normální 4 3 2 11 2" xfId="909" xr:uid="{00000000-0005-0000-0000-00008D030000}"/>
    <cellStyle name="normální 4 3 2 12" xfId="910" xr:uid="{00000000-0005-0000-0000-00008E030000}"/>
    <cellStyle name="normální 4 3 2 12 2" xfId="911" xr:uid="{00000000-0005-0000-0000-00008F030000}"/>
    <cellStyle name="normální 4 3 2 13" xfId="912" xr:uid="{00000000-0005-0000-0000-000090030000}"/>
    <cellStyle name="normální 4 3 2 13 2" xfId="913" xr:uid="{00000000-0005-0000-0000-000091030000}"/>
    <cellStyle name="normální 4 3 2 14" xfId="914" xr:uid="{00000000-0005-0000-0000-000092030000}"/>
    <cellStyle name="normální 4 3 2 14 2" xfId="915" xr:uid="{00000000-0005-0000-0000-000093030000}"/>
    <cellStyle name="normální 4 3 2 15" xfId="916" xr:uid="{00000000-0005-0000-0000-000094030000}"/>
    <cellStyle name="normální 4 3 2 15 2" xfId="917" xr:uid="{00000000-0005-0000-0000-000095030000}"/>
    <cellStyle name="normální 4 3 2 16" xfId="918" xr:uid="{00000000-0005-0000-0000-000096030000}"/>
    <cellStyle name="normální 4 3 2 17" xfId="919" xr:uid="{00000000-0005-0000-0000-000097030000}"/>
    <cellStyle name="normální 4 3 2 18" xfId="920" xr:uid="{00000000-0005-0000-0000-000098030000}"/>
    <cellStyle name="normální 4 3 2 19" xfId="921" xr:uid="{00000000-0005-0000-0000-000099030000}"/>
    <cellStyle name="normální 4 3 2 2" xfId="922" xr:uid="{00000000-0005-0000-0000-00009A030000}"/>
    <cellStyle name="normální 4 3 2 2 2" xfId="923" xr:uid="{00000000-0005-0000-0000-00009B030000}"/>
    <cellStyle name="normální 4 3 2 20" xfId="924" xr:uid="{00000000-0005-0000-0000-00009C030000}"/>
    <cellStyle name="normální 4 3 2 21" xfId="925" xr:uid="{00000000-0005-0000-0000-00009D030000}"/>
    <cellStyle name="normální 4 3 2 22" xfId="926" xr:uid="{00000000-0005-0000-0000-00009E030000}"/>
    <cellStyle name="normální 4 3 2 3" xfId="927" xr:uid="{00000000-0005-0000-0000-00009F030000}"/>
    <cellStyle name="normální 4 3 2 3 2" xfId="928" xr:uid="{00000000-0005-0000-0000-0000A0030000}"/>
    <cellStyle name="normální 4 3 2 4" xfId="929" xr:uid="{00000000-0005-0000-0000-0000A1030000}"/>
    <cellStyle name="normální 4 3 2 4 2" xfId="930" xr:uid="{00000000-0005-0000-0000-0000A2030000}"/>
    <cellStyle name="normální 4 3 2 5" xfId="931" xr:uid="{00000000-0005-0000-0000-0000A3030000}"/>
    <cellStyle name="normální 4 3 2 5 2" xfId="932" xr:uid="{00000000-0005-0000-0000-0000A4030000}"/>
    <cellStyle name="normální 4 3 2 6" xfId="933" xr:uid="{00000000-0005-0000-0000-0000A5030000}"/>
    <cellStyle name="normální 4 3 2 6 2" xfId="934" xr:uid="{00000000-0005-0000-0000-0000A6030000}"/>
    <cellStyle name="normální 4 3 2 7" xfId="935" xr:uid="{00000000-0005-0000-0000-0000A7030000}"/>
    <cellStyle name="normální 4 3 2 7 2" xfId="936" xr:uid="{00000000-0005-0000-0000-0000A8030000}"/>
    <cellStyle name="normální 4 3 2 8" xfId="937" xr:uid="{00000000-0005-0000-0000-0000A9030000}"/>
    <cellStyle name="normální 4 3 2 8 2" xfId="938" xr:uid="{00000000-0005-0000-0000-0000AA030000}"/>
    <cellStyle name="normální 4 3 2 9" xfId="939" xr:uid="{00000000-0005-0000-0000-0000AB030000}"/>
    <cellStyle name="normální 4 3 2 9 2" xfId="940" xr:uid="{00000000-0005-0000-0000-0000AC030000}"/>
    <cellStyle name="normální 4 3 20" xfId="941" xr:uid="{00000000-0005-0000-0000-0000AD030000}"/>
    <cellStyle name="normální 4 3 21" xfId="942" xr:uid="{00000000-0005-0000-0000-0000AE030000}"/>
    <cellStyle name="normální 4 3 22" xfId="943" xr:uid="{00000000-0005-0000-0000-0000AF030000}"/>
    <cellStyle name="normální 4 3 23" xfId="944" xr:uid="{00000000-0005-0000-0000-0000B0030000}"/>
    <cellStyle name="normální 4 3 24" xfId="945" xr:uid="{00000000-0005-0000-0000-0000B1030000}"/>
    <cellStyle name="normální 4 3 25" xfId="946" xr:uid="{00000000-0005-0000-0000-0000B2030000}"/>
    <cellStyle name="normální 4 3 3" xfId="947" xr:uid="{00000000-0005-0000-0000-0000B3030000}"/>
    <cellStyle name="normální 4 3 3 2" xfId="948" xr:uid="{00000000-0005-0000-0000-0000B4030000}"/>
    <cellStyle name="normální 4 3 3 3" xfId="949" xr:uid="{00000000-0005-0000-0000-0000B5030000}"/>
    <cellStyle name="normální 4 3 3 4" xfId="950" xr:uid="{00000000-0005-0000-0000-0000B6030000}"/>
    <cellStyle name="normální 4 3 3 5" xfId="951" xr:uid="{00000000-0005-0000-0000-0000B7030000}"/>
    <cellStyle name="normální 4 3 3 6" xfId="952" xr:uid="{00000000-0005-0000-0000-0000B8030000}"/>
    <cellStyle name="normální 4 3 3 7" xfId="953" xr:uid="{00000000-0005-0000-0000-0000B9030000}"/>
    <cellStyle name="normální 4 3 3 8" xfId="954" xr:uid="{00000000-0005-0000-0000-0000BA030000}"/>
    <cellStyle name="normální 4 3 4" xfId="955" xr:uid="{00000000-0005-0000-0000-0000BB030000}"/>
    <cellStyle name="normální 4 3 4 2" xfId="956" xr:uid="{00000000-0005-0000-0000-0000BC030000}"/>
    <cellStyle name="normální 4 3 5" xfId="957" xr:uid="{00000000-0005-0000-0000-0000BD030000}"/>
    <cellStyle name="normální 4 3 5 2" xfId="958" xr:uid="{00000000-0005-0000-0000-0000BE030000}"/>
    <cellStyle name="normální 4 3 6" xfId="959" xr:uid="{00000000-0005-0000-0000-0000BF030000}"/>
    <cellStyle name="normální 4 3 6 2" xfId="960" xr:uid="{00000000-0005-0000-0000-0000C0030000}"/>
    <cellStyle name="normální 4 3 7" xfId="961" xr:uid="{00000000-0005-0000-0000-0000C1030000}"/>
    <cellStyle name="normální 4 3 7 2" xfId="962" xr:uid="{00000000-0005-0000-0000-0000C2030000}"/>
    <cellStyle name="normální 4 3 8" xfId="963" xr:uid="{00000000-0005-0000-0000-0000C3030000}"/>
    <cellStyle name="normální 4 3 8 2" xfId="964" xr:uid="{00000000-0005-0000-0000-0000C4030000}"/>
    <cellStyle name="normální 4 3 9" xfId="965" xr:uid="{00000000-0005-0000-0000-0000C5030000}"/>
    <cellStyle name="normální 4 3 9 2" xfId="966" xr:uid="{00000000-0005-0000-0000-0000C6030000}"/>
    <cellStyle name="normální 4 4" xfId="967" xr:uid="{00000000-0005-0000-0000-0000C7030000}"/>
    <cellStyle name="normální 4 5" xfId="968" xr:uid="{00000000-0005-0000-0000-0000C8030000}"/>
    <cellStyle name="normální 4 6" xfId="969" xr:uid="{00000000-0005-0000-0000-0000C9030000}"/>
    <cellStyle name="normální 4 7" xfId="970" xr:uid="{00000000-0005-0000-0000-0000CA030000}"/>
    <cellStyle name="normální 4 7 10" xfId="971" xr:uid="{00000000-0005-0000-0000-0000CB030000}"/>
    <cellStyle name="normální 4 7 11" xfId="972" xr:uid="{00000000-0005-0000-0000-0000CC030000}"/>
    <cellStyle name="normální 4 7 12" xfId="973" xr:uid="{00000000-0005-0000-0000-0000CD030000}"/>
    <cellStyle name="normální 4 7 13" xfId="974" xr:uid="{00000000-0005-0000-0000-0000CE030000}"/>
    <cellStyle name="normální 4 7 14" xfId="975" xr:uid="{00000000-0005-0000-0000-0000CF030000}"/>
    <cellStyle name="normální 4 7 15" xfId="976" xr:uid="{00000000-0005-0000-0000-0000D0030000}"/>
    <cellStyle name="normální 4 7 16" xfId="977" xr:uid="{00000000-0005-0000-0000-0000D1030000}"/>
    <cellStyle name="normální 4 7 17" xfId="978" xr:uid="{00000000-0005-0000-0000-0000D2030000}"/>
    <cellStyle name="normální 4 7 17 2" xfId="979" xr:uid="{00000000-0005-0000-0000-0000D3030000}"/>
    <cellStyle name="normální 4 7 18" xfId="980" xr:uid="{00000000-0005-0000-0000-0000D4030000}"/>
    <cellStyle name="normální 4 7 19" xfId="981" xr:uid="{00000000-0005-0000-0000-0000D5030000}"/>
    <cellStyle name="normální 4 7 2" xfId="982" xr:uid="{00000000-0005-0000-0000-0000D6030000}"/>
    <cellStyle name="normální 4 7 20" xfId="983" xr:uid="{00000000-0005-0000-0000-0000D7030000}"/>
    <cellStyle name="normální 4 7 21" xfId="984" xr:uid="{00000000-0005-0000-0000-0000D8030000}"/>
    <cellStyle name="normální 4 7 22" xfId="985" xr:uid="{00000000-0005-0000-0000-0000D9030000}"/>
    <cellStyle name="normální 4 7 23" xfId="986" xr:uid="{00000000-0005-0000-0000-0000DA030000}"/>
    <cellStyle name="normální 4 7 24" xfId="987" xr:uid="{00000000-0005-0000-0000-0000DB030000}"/>
    <cellStyle name="normální 4 7 25" xfId="988" xr:uid="{00000000-0005-0000-0000-0000DC030000}"/>
    <cellStyle name="normální 4 7 26" xfId="989" xr:uid="{00000000-0005-0000-0000-0000DD030000}"/>
    <cellStyle name="normální 4 7 27" xfId="990" xr:uid="{00000000-0005-0000-0000-0000DE030000}"/>
    <cellStyle name="normální 4 7 3" xfId="991" xr:uid="{00000000-0005-0000-0000-0000DF030000}"/>
    <cellStyle name="normální 4 7 4" xfId="992" xr:uid="{00000000-0005-0000-0000-0000E0030000}"/>
    <cellStyle name="normální 4 7 5" xfId="993" xr:uid="{00000000-0005-0000-0000-0000E1030000}"/>
    <cellStyle name="normální 4 7 6" xfId="994" xr:uid="{00000000-0005-0000-0000-0000E2030000}"/>
    <cellStyle name="normální 4 7 7" xfId="995" xr:uid="{00000000-0005-0000-0000-0000E3030000}"/>
    <cellStyle name="normální 4 7 8" xfId="996" xr:uid="{00000000-0005-0000-0000-0000E4030000}"/>
    <cellStyle name="normální 4 7 9" xfId="997" xr:uid="{00000000-0005-0000-0000-0000E5030000}"/>
    <cellStyle name="normální 4 8" xfId="998" xr:uid="{00000000-0005-0000-0000-0000E6030000}"/>
    <cellStyle name="normální 4 8 10" xfId="999" xr:uid="{00000000-0005-0000-0000-0000E7030000}"/>
    <cellStyle name="normální 4 8 11" xfId="1000" xr:uid="{00000000-0005-0000-0000-0000E8030000}"/>
    <cellStyle name="normální 4 8 12" xfId="1001" xr:uid="{00000000-0005-0000-0000-0000E9030000}"/>
    <cellStyle name="normální 4 8 13" xfId="1002" xr:uid="{00000000-0005-0000-0000-0000EA030000}"/>
    <cellStyle name="normální 4 8 14" xfId="1003" xr:uid="{00000000-0005-0000-0000-0000EB030000}"/>
    <cellStyle name="normální 4 8 15" xfId="1004" xr:uid="{00000000-0005-0000-0000-0000EC030000}"/>
    <cellStyle name="normální 4 8 16" xfId="1005" xr:uid="{00000000-0005-0000-0000-0000ED030000}"/>
    <cellStyle name="normální 4 8 17" xfId="1006" xr:uid="{00000000-0005-0000-0000-0000EE030000}"/>
    <cellStyle name="normální 4 8 17 2" xfId="1007" xr:uid="{00000000-0005-0000-0000-0000EF030000}"/>
    <cellStyle name="normální 4 8 18" xfId="1008" xr:uid="{00000000-0005-0000-0000-0000F0030000}"/>
    <cellStyle name="normální 4 8 19" xfId="1009" xr:uid="{00000000-0005-0000-0000-0000F1030000}"/>
    <cellStyle name="normální 4 8 2" xfId="1010" xr:uid="{00000000-0005-0000-0000-0000F2030000}"/>
    <cellStyle name="normální 4 8 20" xfId="1011" xr:uid="{00000000-0005-0000-0000-0000F3030000}"/>
    <cellStyle name="normální 4 8 21" xfId="1012" xr:uid="{00000000-0005-0000-0000-0000F4030000}"/>
    <cellStyle name="normální 4 8 22" xfId="1013" xr:uid="{00000000-0005-0000-0000-0000F5030000}"/>
    <cellStyle name="normální 4 8 23" xfId="1014" xr:uid="{00000000-0005-0000-0000-0000F6030000}"/>
    <cellStyle name="normální 4 8 24" xfId="1015" xr:uid="{00000000-0005-0000-0000-0000F7030000}"/>
    <cellStyle name="normální 4 8 25" xfId="1016" xr:uid="{00000000-0005-0000-0000-0000F8030000}"/>
    <cellStyle name="normální 4 8 26" xfId="1017" xr:uid="{00000000-0005-0000-0000-0000F9030000}"/>
    <cellStyle name="normální 4 8 27" xfId="1018" xr:uid="{00000000-0005-0000-0000-0000FA030000}"/>
    <cellStyle name="normální 4 8 3" xfId="1019" xr:uid="{00000000-0005-0000-0000-0000FB030000}"/>
    <cellStyle name="normální 4 8 4" xfId="1020" xr:uid="{00000000-0005-0000-0000-0000FC030000}"/>
    <cellStyle name="normální 4 8 5" xfId="1021" xr:uid="{00000000-0005-0000-0000-0000FD030000}"/>
    <cellStyle name="normální 4 8 6" xfId="1022" xr:uid="{00000000-0005-0000-0000-0000FE030000}"/>
    <cellStyle name="normální 4 8 7" xfId="1023" xr:uid="{00000000-0005-0000-0000-0000FF030000}"/>
    <cellStyle name="normální 4 8 8" xfId="1024" xr:uid="{00000000-0005-0000-0000-000000040000}"/>
    <cellStyle name="normální 4 8 9" xfId="1025" xr:uid="{00000000-0005-0000-0000-000001040000}"/>
    <cellStyle name="normální 4 9" xfId="1026" xr:uid="{00000000-0005-0000-0000-000002040000}"/>
    <cellStyle name="normální 4 9 10" xfId="1027" xr:uid="{00000000-0005-0000-0000-000003040000}"/>
    <cellStyle name="normální 4 9 11" xfId="1028" xr:uid="{00000000-0005-0000-0000-000004040000}"/>
    <cellStyle name="normální 4 9 12" xfId="1029" xr:uid="{00000000-0005-0000-0000-000005040000}"/>
    <cellStyle name="normální 4 9 13" xfId="1030" xr:uid="{00000000-0005-0000-0000-000006040000}"/>
    <cellStyle name="normální 4 9 14" xfId="1031" xr:uid="{00000000-0005-0000-0000-000007040000}"/>
    <cellStyle name="normální 4 9 15" xfId="1032" xr:uid="{00000000-0005-0000-0000-000008040000}"/>
    <cellStyle name="normální 4 9 16" xfId="1033" xr:uid="{00000000-0005-0000-0000-000009040000}"/>
    <cellStyle name="normální 4 9 17" xfId="1034" xr:uid="{00000000-0005-0000-0000-00000A040000}"/>
    <cellStyle name="normální 4 9 17 2" xfId="1035" xr:uid="{00000000-0005-0000-0000-00000B040000}"/>
    <cellStyle name="normální 4 9 18" xfId="1036" xr:uid="{00000000-0005-0000-0000-00000C040000}"/>
    <cellStyle name="normální 4 9 19" xfId="1037" xr:uid="{00000000-0005-0000-0000-00000D040000}"/>
    <cellStyle name="normální 4 9 2" xfId="1038" xr:uid="{00000000-0005-0000-0000-00000E040000}"/>
    <cellStyle name="normální 4 9 20" xfId="1039" xr:uid="{00000000-0005-0000-0000-00000F040000}"/>
    <cellStyle name="normální 4 9 21" xfId="1040" xr:uid="{00000000-0005-0000-0000-000010040000}"/>
    <cellStyle name="normální 4 9 22" xfId="1041" xr:uid="{00000000-0005-0000-0000-000011040000}"/>
    <cellStyle name="normální 4 9 23" xfId="1042" xr:uid="{00000000-0005-0000-0000-000012040000}"/>
    <cellStyle name="normální 4 9 24" xfId="1043" xr:uid="{00000000-0005-0000-0000-000013040000}"/>
    <cellStyle name="normální 4 9 25" xfId="1044" xr:uid="{00000000-0005-0000-0000-000014040000}"/>
    <cellStyle name="normální 4 9 26" xfId="1045" xr:uid="{00000000-0005-0000-0000-000015040000}"/>
    <cellStyle name="normální 4 9 27" xfId="1046" xr:uid="{00000000-0005-0000-0000-000016040000}"/>
    <cellStyle name="normální 4 9 3" xfId="1047" xr:uid="{00000000-0005-0000-0000-000017040000}"/>
    <cellStyle name="normální 4 9 4" xfId="1048" xr:uid="{00000000-0005-0000-0000-000018040000}"/>
    <cellStyle name="normální 4 9 5" xfId="1049" xr:uid="{00000000-0005-0000-0000-000019040000}"/>
    <cellStyle name="normální 4 9 6" xfId="1050" xr:uid="{00000000-0005-0000-0000-00001A040000}"/>
    <cellStyle name="normální 4 9 7" xfId="1051" xr:uid="{00000000-0005-0000-0000-00001B040000}"/>
    <cellStyle name="normální 4 9 8" xfId="1052" xr:uid="{00000000-0005-0000-0000-00001C040000}"/>
    <cellStyle name="normální 4 9 9" xfId="1053" xr:uid="{00000000-0005-0000-0000-00001D040000}"/>
    <cellStyle name="Normální 40" xfId="1054" xr:uid="{00000000-0005-0000-0000-00001E040000}"/>
    <cellStyle name="Normální 41" xfId="1055" xr:uid="{00000000-0005-0000-0000-00001F040000}"/>
    <cellStyle name="Normální 42" xfId="1056" xr:uid="{00000000-0005-0000-0000-000020040000}"/>
    <cellStyle name="Normální 43" xfId="1057" xr:uid="{00000000-0005-0000-0000-000021040000}"/>
    <cellStyle name="Normální 44" xfId="1058" xr:uid="{00000000-0005-0000-0000-000022040000}"/>
    <cellStyle name="Normální 45" xfId="1059" xr:uid="{00000000-0005-0000-0000-000023040000}"/>
    <cellStyle name="Normální 46" xfId="1060" xr:uid="{00000000-0005-0000-0000-000024040000}"/>
    <cellStyle name="Normální 47" xfId="1061" xr:uid="{00000000-0005-0000-0000-000025040000}"/>
    <cellStyle name="normální 5" xfId="1062" xr:uid="{00000000-0005-0000-0000-000026040000}"/>
    <cellStyle name="normální 5 10" xfId="1063" xr:uid="{00000000-0005-0000-0000-000027040000}"/>
    <cellStyle name="normální 5 10 2" xfId="1064" xr:uid="{00000000-0005-0000-0000-000028040000}"/>
    <cellStyle name="normální 5 11" xfId="1065" xr:uid="{00000000-0005-0000-0000-000029040000}"/>
    <cellStyle name="normální 5 11 2" xfId="1066" xr:uid="{00000000-0005-0000-0000-00002A040000}"/>
    <cellStyle name="normální 5 12" xfId="1067" xr:uid="{00000000-0005-0000-0000-00002B040000}"/>
    <cellStyle name="normální 5 12 2" xfId="1068" xr:uid="{00000000-0005-0000-0000-00002C040000}"/>
    <cellStyle name="normální 5 13" xfId="1069" xr:uid="{00000000-0005-0000-0000-00002D040000}"/>
    <cellStyle name="normální 5 13 2" xfId="1070" xr:uid="{00000000-0005-0000-0000-00002E040000}"/>
    <cellStyle name="normální 5 14" xfId="1071" xr:uid="{00000000-0005-0000-0000-00002F040000}"/>
    <cellStyle name="normální 5 14 2" xfId="1072" xr:uid="{00000000-0005-0000-0000-000030040000}"/>
    <cellStyle name="normální 5 15" xfId="1073" xr:uid="{00000000-0005-0000-0000-000031040000}"/>
    <cellStyle name="normální 5 15 2" xfId="1074" xr:uid="{00000000-0005-0000-0000-000032040000}"/>
    <cellStyle name="normální 5 16" xfId="1075" xr:uid="{00000000-0005-0000-0000-000033040000}"/>
    <cellStyle name="normální 5 16 2" xfId="1076" xr:uid="{00000000-0005-0000-0000-000034040000}"/>
    <cellStyle name="normální 5 17" xfId="1077" xr:uid="{00000000-0005-0000-0000-000035040000}"/>
    <cellStyle name="normální 5 18" xfId="1078" xr:uid="{00000000-0005-0000-0000-000036040000}"/>
    <cellStyle name="normální 5 19" xfId="1079" xr:uid="{00000000-0005-0000-0000-000037040000}"/>
    <cellStyle name="normální 5 2" xfId="1080" xr:uid="{00000000-0005-0000-0000-000038040000}"/>
    <cellStyle name="normální 5 2 10" xfId="1081" xr:uid="{00000000-0005-0000-0000-000039040000}"/>
    <cellStyle name="normální 5 2 10 2" xfId="1082" xr:uid="{00000000-0005-0000-0000-00003A040000}"/>
    <cellStyle name="normální 5 2 11" xfId="1083" xr:uid="{00000000-0005-0000-0000-00003B040000}"/>
    <cellStyle name="normální 5 2 11 2" xfId="1084" xr:uid="{00000000-0005-0000-0000-00003C040000}"/>
    <cellStyle name="normální 5 2 12" xfId="1085" xr:uid="{00000000-0005-0000-0000-00003D040000}"/>
    <cellStyle name="normální 5 2 12 2" xfId="1086" xr:uid="{00000000-0005-0000-0000-00003E040000}"/>
    <cellStyle name="normální 5 2 13" xfId="1087" xr:uid="{00000000-0005-0000-0000-00003F040000}"/>
    <cellStyle name="normální 5 2 13 2" xfId="1088" xr:uid="{00000000-0005-0000-0000-000040040000}"/>
    <cellStyle name="normální 5 2 14" xfId="1089" xr:uid="{00000000-0005-0000-0000-000041040000}"/>
    <cellStyle name="normální 5 2 14 2" xfId="1090" xr:uid="{00000000-0005-0000-0000-000042040000}"/>
    <cellStyle name="normální 5 2 15" xfId="1091" xr:uid="{00000000-0005-0000-0000-000043040000}"/>
    <cellStyle name="normální 5 2 15 2" xfId="1092" xr:uid="{00000000-0005-0000-0000-000044040000}"/>
    <cellStyle name="normální 5 2 16" xfId="1093" xr:uid="{00000000-0005-0000-0000-000045040000}"/>
    <cellStyle name="normální 5 2 16 2" xfId="1094" xr:uid="{00000000-0005-0000-0000-000046040000}"/>
    <cellStyle name="normální 5 2 17" xfId="1095" xr:uid="{00000000-0005-0000-0000-000047040000}"/>
    <cellStyle name="normální 5 2 18" xfId="1096" xr:uid="{00000000-0005-0000-0000-000048040000}"/>
    <cellStyle name="normální 5 2 19" xfId="1097" xr:uid="{00000000-0005-0000-0000-000049040000}"/>
    <cellStyle name="normální 5 2 2" xfId="1098" xr:uid="{00000000-0005-0000-0000-00004A040000}"/>
    <cellStyle name="normální 5 2 2 10" xfId="1099" xr:uid="{00000000-0005-0000-0000-00004B040000}"/>
    <cellStyle name="normální 5 2 2 10 2" xfId="1100" xr:uid="{00000000-0005-0000-0000-00004C040000}"/>
    <cellStyle name="normální 5 2 2 11" xfId="1101" xr:uid="{00000000-0005-0000-0000-00004D040000}"/>
    <cellStyle name="normální 5 2 2 11 2" xfId="1102" xr:uid="{00000000-0005-0000-0000-00004E040000}"/>
    <cellStyle name="normální 5 2 2 12" xfId="1103" xr:uid="{00000000-0005-0000-0000-00004F040000}"/>
    <cellStyle name="normální 5 2 2 12 2" xfId="1104" xr:uid="{00000000-0005-0000-0000-000050040000}"/>
    <cellStyle name="normální 5 2 2 13" xfId="1105" xr:uid="{00000000-0005-0000-0000-000051040000}"/>
    <cellStyle name="normální 5 2 2 13 2" xfId="1106" xr:uid="{00000000-0005-0000-0000-000052040000}"/>
    <cellStyle name="normální 5 2 2 14" xfId="1107" xr:uid="{00000000-0005-0000-0000-000053040000}"/>
    <cellStyle name="normální 5 2 2 14 2" xfId="1108" xr:uid="{00000000-0005-0000-0000-000054040000}"/>
    <cellStyle name="normální 5 2 2 15" xfId="1109" xr:uid="{00000000-0005-0000-0000-000055040000}"/>
    <cellStyle name="normální 5 2 2 15 2" xfId="1110" xr:uid="{00000000-0005-0000-0000-000056040000}"/>
    <cellStyle name="normální 5 2 2 16" xfId="1111" xr:uid="{00000000-0005-0000-0000-000057040000}"/>
    <cellStyle name="normální 5 2 2 17" xfId="1112" xr:uid="{00000000-0005-0000-0000-000058040000}"/>
    <cellStyle name="normální 5 2 2 18" xfId="1113" xr:uid="{00000000-0005-0000-0000-000059040000}"/>
    <cellStyle name="normální 5 2 2 19" xfId="1114" xr:uid="{00000000-0005-0000-0000-00005A040000}"/>
    <cellStyle name="normální 5 2 2 2" xfId="1115" xr:uid="{00000000-0005-0000-0000-00005B040000}"/>
    <cellStyle name="normální 5 2 2 2 2" xfId="1116" xr:uid="{00000000-0005-0000-0000-00005C040000}"/>
    <cellStyle name="normální 5 2 2 20" xfId="1117" xr:uid="{00000000-0005-0000-0000-00005D040000}"/>
    <cellStyle name="normální 5 2 2 21" xfId="1118" xr:uid="{00000000-0005-0000-0000-00005E040000}"/>
    <cellStyle name="normální 5 2 2 22" xfId="1119" xr:uid="{00000000-0005-0000-0000-00005F040000}"/>
    <cellStyle name="normální 5 2 2 3" xfId="1120" xr:uid="{00000000-0005-0000-0000-000060040000}"/>
    <cellStyle name="normální 5 2 2 3 2" xfId="1121" xr:uid="{00000000-0005-0000-0000-000061040000}"/>
    <cellStyle name="normální 5 2 2 4" xfId="1122" xr:uid="{00000000-0005-0000-0000-000062040000}"/>
    <cellStyle name="normální 5 2 2 4 2" xfId="1123" xr:uid="{00000000-0005-0000-0000-000063040000}"/>
    <cellStyle name="normální 5 2 2 5" xfId="1124" xr:uid="{00000000-0005-0000-0000-000064040000}"/>
    <cellStyle name="normální 5 2 2 5 2" xfId="1125" xr:uid="{00000000-0005-0000-0000-000065040000}"/>
    <cellStyle name="normální 5 2 2 6" xfId="1126" xr:uid="{00000000-0005-0000-0000-000066040000}"/>
    <cellStyle name="normální 5 2 2 6 2" xfId="1127" xr:uid="{00000000-0005-0000-0000-000067040000}"/>
    <cellStyle name="normální 5 2 2 7" xfId="1128" xr:uid="{00000000-0005-0000-0000-000068040000}"/>
    <cellStyle name="normální 5 2 2 7 2" xfId="1129" xr:uid="{00000000-0005-0000-0000-000069040000}"/>
    <cellStyle name="normální 5 2 2 8" xfId="1130" xr:uid="{00000000-0005-0000-0000-00006A040000}"/>
    <cellStyle name="normální 5 2 2 8 2" xfId="1131" xr:uid="{00000000-0005-0000-0000-00006B040000}"/>
    <cellStyle name="normální 5 2 2 9" xfId="1132" xr:uid="{00000000-0005-0000-0000-00006C040000}"/>
    <cellStyle name="normální 5 2 2 9 2" xfId="1133" xr:uid="{00000000-0005-0000-0000-00006D040000}"/>
    <cellStyle name="normální 5 2 20" xfId="1134" xr:uid="{00000000-0005-0000-0000-00006E040000}"/>
    <cellStyle name="normální 5 2 21" xfId="1135" xr:uid="{00000000-0005-0000-0000-00006F040000}"/>
    <cellStyle name="normální 5 2 22" xfId="1136" xr:uid="{00000000-0005-0000-0000-000070040000}"/>
    <cellStyle name="normální 5 2 23" xfId="1137" xr:uid="{00000000-0005-0000-0000-000071040000}"/>
    <cellStyle name="normální 5 2 24" xfId="1138" xr:uid="{00000000-0005-0000-0000-000072040000}"/>
    <cellStyle name="normální 5 2 25" xfId="1139" xr:uid="{00000000-0005-0000-0000-000073040000}"/>
    <cellStyle name="normální 5 2 3" xfId="1140" xr:uid="{00000000-0005-0000-0000-000074040000}"/>
    <cellStyle name="normální 5 2 3 2" xfId="1141" xr:uid="{00000000-0005-0000-0000-000075040000}"/>
    <cellStyle name="normální 5 2 3 3" xfId="1142" xr:uid="{00000000-0005-0000-0000-000076040000}"/>
    <cellStyle name="normální 5 2 3 4" xfId="1143" xr:uid="{00000000-0005-0000-0000-000077040000}"/>
    <cellStyle name="normální 5 2 3 5" xfId="1144" xr:uid="{00000000-0005-0000-0000-000078040000}"/>
    <cellStyle name="normální 5 2 3 6" xfId="1145" xr:uid="{00000000-0005-0000-0000-000079040000}"/>
    <cellStyle name="normální 5 2 3 7" xfId="1146" xr:uid="{00000000-0005-0000-0000-00007A040000}"/>
    <cellStyle name="normální 5 2 3 8" xfId="1147" xr:uid="{00000000-0005-0000-0000-00007B040000}"/>
    <cellStyle name="normální 5 2 4" xfId="1148" xr:uid="{00000000-0005-0000-0000-00007C040000}"/>
    <cellStyle name="normální 5 2 4 2" xfId="1149" xr:uid="{00000000-0005-0000-0000-00007D040000}"/>
    <cellStyle name="normální 5 2 5" xfId="1150" xr:uid="{00000000-0005-0000-0000-00007E040000}"/>
    <cellStyle name="normální 5 2 5 2" xfId="1151" xr:uid="{00000000-0005-0000-0000-00007F040000}"/>
    <cellStyle name="normální 5 2 6" xfId="1152" xr:uid="{00000000-0005-0000-0000-000080040000}"/>
    <cellStyle name="normální 5 2 6 2" xfId="1153" xr:uid="{00000000-0005-0000-0000-000081040000}"/>
    <cellStyle name="normální 5 2 7" xfId="1154" xr:uid="{00000000-0005-0000-0000-000082040000}"/>
    <cellStyle name="normální 5 2 7 2" xfId="1155" xr:uid="{00000000-0005-0000-0000-000083040000}"/>
    <cellStyle name="normální 5 2 8" xfId="1156" xr:uid="{00000000-0005-0000-0000-000084040000}"/>
    <cellStyle name="normální 5 2 8 2" xfId="1157" xr:uid="{00000000-0005-0000-0000-000085040000}"/>
    <cellStyle name="normální 5 2 9" xfId="1158" xr:uid="{00000000-0005-0000-0000-000086040000}"/>
    <cellStyle name="normální 5 2 9 2" xfId="1159" xr:uid="{00000000-0005-0000-0000-000087040000}"/>
    <cellStyle name="normální 5 20" xfId="1160" xr:uid="{00000000-0005-0000-0000-000088040000}"/>
    <cellStyle name="normální 5 21" xfId="1161" xr:uid="{00000000-0005-0000-0000-000089040000}"/>
    <cellStyle name="normální 5 22" xfId="1162" xr:uid="{00000000-0005-0000-0000-00008A040000}"/>
    <cellStyle name="normální 5 23" xfId="1163" xr:uid="{00000000-0005-0000-0000-00008B040000}"/>
    <cellStyle name="normální 5 3" xfId="1164" xr:uid="{00000000-0005-0000-0000-00008C040000}"/>
    <cellStyle name="normální 5 3 2" xfId="1165" xr:uid="{00000000-0005-0000-0000-00008D040000}"/>
    <cellStyle name="normální 5 4" xfId="1166" xr:uid="{00000000-0005-0000-0000-00008E040000}"/>
    <cellStyle name="normální 5 4 2" xfId="1167" xr:uid="{00000000-0005-0000-0000-00008F040000}"/>
    <cellStyle name="normální 5 5" xfId="1168" xr:uid="{00000000-0005-0000-0000-000090040000}"/>
    <cellStyle name="normální 5 5 2" xfId="1169" xr:uid="{00000000-0005-0000-0000-000091040000}"/>
    <cellStyle name="normální 5 6" xfId="1170" xr:uid="{00000000-0005-0000-0000-000092040000}"/>
    <cellStyle name="normální 5 6 2" xfId="1171" xr:uid="{00000000-0005-0000-0000-000093040000}"/>
    <cellStyle name="normální 5 7" xfId="1172" xr:uid="{00000000-0005-0000-0000-000094040000}"/>
    <cellStyle name="normální 5 7 2" xfId="1173" xr:uid="{00000000-0005-0000-0000-000095040000}"/>
    <cellStyle name="normální 5 8" xfId="1174" xr:uid="{00000000-0005-0000-0000-000096040000}"/>
    <cellStyle name="normální 5 8 2" xfId="1175" xr:uid="{00000000-0005-0000-0000-000097040000}"/>
    <cellStyle name="normální 5 9" xfId="1176" xr:uid="{00000000-0005-0000-0000-000098040000}"/>
    <cellStyle name="normální 5 9 2" xfId="1177" xr:uid="{00000000-0005-0000-0000-000099040000}"/>
    <cellStyle name="normální 6" xfId="1178" xr:uid="{00000000-0005-0000-0000-00009A040000}"/>
    <cellStyle name="normální 6 10" xfId="1179" xr:uid="{00000000-0005-0000-0000-00009B040000}"/>
    <cellStyle name="normální 6 10 2" xfId="1180" xr:uid="{00000000-0005-0000-0000-00009C040000}"/>
    <cellStyle name="normální 6 11" xfId="1181" xr:uid="{00000000-0005-0000-0000-00009D040000}"/>
    <cellStyle name="normální 6 11 2" xfId="1182" xr:uid="{00000000-0005-0000-0000-00009E040000}"/>
    <cellStyle name="normální 6 12" xfId="1183" xr:uid="{00000000-0005-0000-0000-00009F040000}"/>
    <cellStyle name="normální 6 12 2" xfId="1184" xr:uid="{00000000-0005-0000-0000-0000A0040000}"/>
    <cellStyle name="normální 6 13" xfId="1185" xr:uid="{00000000-0005-0000-0000-0000A1040000}"/>
    <cellStyle name="normální 6 13 2" xfId="1186" xr:uid="{00000000-0005-0000-0000-0000A2040000}"/>
    <cellStyle name="normální 6 14" xfId="1187" xr:uid="{00000000-0005-0000-0000-0000A3040000}"/>
    <cellStyle name="normální 6 14 2" xfId="1188" xr:uid="{00000000-0005-0000-0000-0000A4040000}"/>
    <cellStyle name="normální 6 15" xfId="1189" xr:uid="{00000000-0005-0000-0000-0000A5040000}"/>
    <cellStyle name="normální 6 15 2" xfId="1190" xr:uid="{00000000-0005-0000-0000-0000A6040000}"/>
    <cellStyle name="normální 6 16" xfId="1191" xr:uid="{00000000-0005-0000-0000-0000A7040000}"/>
    <cellStyle name="normální 6 16 2" xfId="1192" xr:uid="{00000000-0005-0000-0000-0000A8040000}"/>
    <cellStyle name="normální 6 17" xfId="1193" xr:uid="{00000000-0005-0000-0000-0000A9040000}"/>
    <cellStyle name="normální 6 18" xfId="1194" xr:uid="{00000000-0005-0000-0000-0000AA040000}"/>
    <cellStyle name="normální 6 19" xfId="1195" xr:uid="{00000000-0005-0000-0000-0000AB040000}"/>
    <cellStyle name="normální 6 2" xfId="1196" xr:uid="{00000000-0005-0000-0000-0000AC040000}"/>
    <cellStyle name="normální 6 2 10" xfId="1197" xr:uid="{00000000-0005-0000-0000-0000AD040000}"/>
    <cellStyle name="normální 6 2 10 2" xfId="1198" xr:uid="{00000000-0005-0000-0000-0000AE040000}"/>
    <cellStyle name="normální 6 2 11" xfId="1199" xr:uid="{00000000-0005-0000-0000-0000AF040000}"/>
    <cellStyle name="normální 6 2 11 2" xfId="1200" xr:uid="{00000000-0005-0000-0000-0000B0040000}"/>
    <cellStyle name="normální 6 2 12" xfId="1201" xr:uid="{00000000-0005-0000-0000-0000B1040000}"/>
    <cellStyle name="normální 6 2 12 2" xfId="1202" xr:uid="{00000000-0005-0000-0000-0000B2040000}"/>
    <cellStyle name="normální 6 2 13" xfId="1203" xr:uid="{00000000-0005-0000-0000-0000B3040000}"/>
    <cellStyle name="normální 6 2 13 2" xfId="1204" xr:uid="{00000000-0005-0000-0000-0000B4040000}"/>
    <cellStyle name="normální 6 2 14" xfId="1205" xr:uid="{00000000-0005-0000-0000-0000B5040000}"/>
    <cellStyle name="normální 6 2 14 2" xfId="1206" xr:uid="{00000000-0005-0000-0000-0000B6040000}"/>
    <cellStyle name="normální 6 2 15" xfId="1207" xr:uid="{00000000-0005-0000-0000-0000B7040000}"/>
    <cellStyle name="normální 6 2 15 2" xfId="1208" xr:uid="{00000000-0005-0000-0000-0000B8040000}"/>
    <cellStyle name="normální 6 2 16" xfId="1209" xr:uid="{00000000-0005-0000-0000-0000B9040000}"/>
    <cellStyle name="normální 6 2 17" xfId="1210" xr:uid="{00000000-0005-0000-0000-0000BA040000}"/>
    <cellStyle name="normální 6 2 18" xfId="1211" xr:uid="{00000000-0005-0000-0000-0000BB040000}"/>
    <cellStyle name="normální 6 2 19" xfId="1212" xr:uid="{00000000-0005-0000-0000-0000BC040000}"/>
    <cellStyle name="normální 6 2 2" xfId="1213" xr:uid="{00000000-0005-0000-0000-0000BD040000}"/>
    <cellStyle name="normální 6 2 2 2" xfId="1214" xr:uid="{00000000-0005-0000-0000-0000BE040000}"/>
    <cellStyle name="normální 6 2 20" xfId="1215" xr:uid="{00000000-0005-0000-0000-0000BF040000}"/>
    <cellStyle name="normální 6 2 21" xfId="1216" xr:uid="{00000000-0005-0000-0000-0000C0040000}"/>
    <cellStyle name="normální 6 2 22" xfId="1217" xr:uid="{00000000-0005-0000-0000-0000C1040000}"/>
    <cellStyle name="normální 6 2 3" xfId="1218" xr:uid="{00000000-0005-0000-0000-0000C2040000}"/>
    <cellStyle name="normální 6 2 3 2" xfId="1219" xr:uid="{00000000-0005-0000-0000-0000C3040000}"/>
    <cellStyle name="normální 6 2 4" xfId="1220" xr:uid="{00000000-0005-0000-0000-0000C4040000}"/>
    <cellStyle name="normální 6 2 4 2" xfId="1221" xr:uid="{00000000-0005-0000-0000-0000C5040000}"/>
    <cellStyle name="normální 6 2 5" xfId="1222" xr:uid="{00000000-0005-0000-0000-0000C6040000}"/>
    <cellStyle name="normální 6 2 5 2" xfId="1223" xr:uid="{00000000-0005-0000-0000-0000C7040000}"/>
    <cellStyle name="normální 6 2 6" xfId="1224" xr:uid="{00000000-0005-0000-0000-0000C8040000}"/>
    <cellStyle name="normální 6 2 6 2" xfId="1225" xr:uid="{00000000-0005-0000-0000-0000C9040000}"/>
    <cellStyle name="normální 6 2 7" xfId="1226" xr:uid="{00000000-0005-0000-0000-0000CA040000}"/>
    <cellStyle name="normální 6 2 7 2" xfId="1227" xr:uid="{00000000-0005-0000-0000-0000CB040000}"/>
    <cellStyle name="normální 6 2 8" xfId="1228" xr:uid="{00000000-0005-0000-0000-0000CC040000}"/>
    <cellStyle name="normální 6 2 8 2" xfId="1229" xr:uid="{00000000-0005-0000-0000-0000CD040000}"/>
    <cellStyle name="normální 6 2 9" xfId="1230" xr:uid="{00000000-0005-0000-0000-0000CE040000}"/>
    <cellStyle name="normální 6 2 9 2" xfId="1231" xr:uid="{00000000-0005-0000-0000-0000CF040000}"/>
    <cellStyle name="normální 6 20" xfId="1232" xr:uid="{00000000-0005-0000-0000-0000D0040000}"/>
    <cellStyle name="normální 6 21" xfId="1233" xr:uid="{00000000-0005-0000-0000-0000D1040000}"/>
    <cellStyle name="normální 6 22" xfId="1234" xr:uid="{00000000-0005-0000-0000-0000D2040000}"/>
    <cellStyle name="normální 6 23" xfId="1235" xr:uid="{00000000-0005-0000-0000-0000D3040000}"/>
    <cellStyle name="normální 6 24" xfId="1236" xr:uid="{00000000-0005-0000-0000-0000D4040000}"/>
    <cellStyle name="normální 6 25" xfId="1237" xr:uid="{00000000-0005-0000-0000-0000D5040000}"/>
    <cellStyle name="normální 6 3" xfId="1238" xr:uid="{00000000-0005-0000-0000-0000D6040000}"/>
    <cellStyle name="normální 6 3 2" xfId="1239" xr:uid="{00000000-0005-0000-0000-0000D7040000}"/>
    <cellStyle name="normální 6 3 3" xfId="1240" xr:uid="{00000000-0005-0000-0000-0000D8040000}"/>
    <cellStyle name="normální 6 3 4" xfId="1241" xr:uid="{00000000-0005-0000-0000-0000D9040000}"/>
    <cellStyle name="normální 6 3 5" xfId="1242" xr:uid="{00000000-0005-0000-0000-0000DA040000}"/>
    <cellStyle name="normální 6 3 6" xfId="1243" xr:uid="{00000000-0005-0000-0000-0000DB040000}"/>
    <cellStyle name="normální 6 3 7" xfId="1244" xr:uid="{00000000-0005-0000-0000-0000DC040000}"/>
    <cellStyle name="normální 6 3 8" xfId="1245" xr:uid="{00000000-0005-0000-0000-0000DD040000}"/>
    <cellStyle name="normální 6 4" xfId="1246" xr:uid="{00000000-0005-0000-0000-0000DE040000}"/>
    <cellStyle name="normální 6 4 2" xfId="1247" xr:uid="{00000000-0005-0000-0000-0000DF040000}"/>
    <cellStyle name="normální 6 5" xfId="1248" xr:uid="{00000000-0005-0000-0000-0000E0040000}"/>
    <cellStyle name="normální 6 5 2" xfId="1249" xr:uid="{00000000-0005-0000-0000-0000E1040000}"/>
    <cellStyle name="normální 6 6" xfId="1250" xr:uid="{00000000-0005-0000-0000-0000E2040000}"/>
    <cellStyle name="normální 6 6 2" xfId="1251" xr:uid="{00000000-0005-0000-0000-0000E3040000}"/>
    <cellStyle name="normální 6 7" xfId="1252" xr:uid="{00000000-0005-0000-0000-0000E4040000}"/>
    <cellStyle name="normální 6 7 2" xfId="1253" xr:uid="{00000000-0005-0000-0000-0000E5040000}"/>
    <cellStyle name="normální 6 8" xfId="1254" xr:uid="{00000000-0005-0000-0000-0000E6040000}"/>
    <cellStyle name="normální 6 8 2" xfId="1255" xr:uid="{00000000-0005-0000-0000-0000E7040000}"/>
    <cellStyle name="normální 6 9" xfId="1256" xr:uid="{00000000-0005-0000-0000-0000E8040000}"/>
    <cellStyle name="normální 6 9 2" xfId="1257" xr:uid="{00000000-0005-0000-0000-0000E9040000}"/>
    <cellStyle name="normální 7" xfId="1258" xr:uid="{00000000-0005-0000-0000-0000EA040000}"/>
    <cellStyle name="normální 7 10" xfId="1259" xr:uid="{00000000-0005-0000-0000-0000EB040000}"/>
    <cellStyle name="normální 7 10 2" xfId="1260" xr:uid="{00000000-0005-0000-0000-0000EC040000}"/>
    <cellStyle name="normální 7 11" xfId="1261" xr:uid="{00000000-0005-0000-0000-0000ED040000}"/>
    <cellStyle name="normální 7 11 2" xfId="1262" xr:uid="{00000000-0005-0000-0000-0000EE040000}"/>
    <cellStyle name="normální 7 12" xfId="1263" xr:uid="{00000000-0005-0000-0000-0000EF040000}"/>
    <cellStyle name="normální 7 12 2" xfId="1264" xr:uid="{00000000-0005-0000-0000-0000F0040000}"/>
    <cellStyle name="normální 7 13" xfId="1265" xr:uid="{00000000-0005-0000-0000-0000F1040000}"/>
    <cellStyle name="normální 7 13 2" xfId="1266" xr:uid="{00000000-0005-0000-0000-0000F2040000}"/>
    <cellStyle name="normální 7 14" xfId="1267" xr:uid="{00000000-0005-0000-0000-0000F3040000}"/>
    <cellStyle name="normální 7 14 2" xfId="1268" xr:uid="{00000000-0005-0000-0000-0000F4040000}"/>
    <cellStyle name="normální 7 15" xfId="1269" xr:uid="{00000000-0005-0000-0000-0000F5040000}"/>
    <cellStyle name="normální 7 15 2" xfId="1270" xr:uid="{00000000-0005-0000-0000-0000F6040000}"/>
    <cellStyle name="normální 7 16" xfId="1271" xr:uid="{00000000-0005-0000-0000-0000F7040000}"/>
    <cellStyle name="normální 7 17" xfId="1272" xr:uid="{00000000-0005-0000-0000-0000F8040000}"/>
    <cellStyle name="normální 7 18" xfId="1273" xr:uid="{00000000-0005-0000-0000-0000F9040000}"/>
    <cellStyle name="normální 7 19" xfId="1274" xr:uid="{00000000-0005-0000-0000-0000FA040000}"/>
    <cellStyle name="normální 7 2" xfId="1275" xr:uid="{00000000-0005-0000-0000-0000FB040000}"/>
    <cellStyle name="normální 7 2 2" xfId="1276" xr:uid="{00000000-0005-0000-0000-0000FC040000}"/>
    <cellStyle name="normální 7 20" xfId="1277" xr:uid="{00000000-0005-0000-0000-0000FD040000}"/>
    <cellStyle name="normální 7 21" xfId="1278" xr:uid="{00000000-0005-0000-0000-0000FE040000}"/>
    <cellStyle name="normální 7 22" xfId="1279" xr:uid="{00000000-0005-0000-0000-0000FF040000}"/>
    <cellStyle name="normální 7 3" xfId="1280" xr:uid="{00000000-0005-0000-0000-000000050000}"/>
    <cellStyle name="normální 7 3 2" xfId="1281" xr:uid="{00000000-0005-0000-0000-000001050000}"/>
    <cellStyle name="normální 7 4" xfId="1282" xr:uid="{00000000-0005-0000-0000-000002050000}"/>
    <cellStyle name="normální 7 4 2" xfId="1283" xr:uid="{00000000-0005-0000-0000-000003050000}"/>
    <cellStyle name="normální 7 5" xfId="1284" xr:uid="{00000000-0005-0000-0000-000004050000}"/>
    <cellStyle name="normální 7 5 2" xfId="1285" xr:uid="{00000000-0005-0000-0000-000005050000}"/>
    <cellStyle name="normální 7 6" xfId="1286" xr:uid="{00000000-0005-0000-0000-000006050000}"/>
    <cellStyle name="normální 7 6 2" xfId="1287" xr:uid="{00000000-0005-0000-0000-000007050000}"/>
    <cellStyle name="normální 7 7" xfId="1288" xr:uid="{00000000-0005-0000-0000-000008050000}"/>
    <cellStyle name="normální 7 7 2" xfId="1289" xr:uid="{00000000-0005-0000-0000-000009050000}"/>
    <cellStyle name="normální 7 8" xfId="1290" xr:uid="{00000000-0005-0000-0000-00000A050000}"/>
    <cellStyle name="normální 7 8 2" xfId="1291" xr:uid="{00000000-0005-0000-0000-00000B050000}"/>
    <cellStyle name="normální 7 9" xfId="1292" xr:uid="{00000000-0005-0000-0000-00000C050000}"/>
    <cellStyle name="normální 7 9 2" xfId="1293" xr:uid="{00000000-0005-0000-0000-00000D050000}"/>
    <cellStyle name="normální 8" xfId="1294" xr:uid="{00000000-0005-0000-0000-00000E050000}"/>
    <cellStyle name="normální 8 10" xfId="1295" xr:uid="{00000000-0005-0000-0000-00000F050000}"/>
    <cellStyle name="normální 8 10 2" xfId="1296" xr:uid="{00000000-0005-0000-0000-000010050000}"/>
    <cellStyle name="normální 8 11" xfId="1297" xr:uid="{00000000-0005-0000-0000-000011050000}"/>
    <cellStyle name="normální 8 11 2" xfId="1298" xr:uid="{00000000-0005-0000-0000-000012050000}"/>
    <cellStyle name="normální 8 12" xfId="1299" xr:uid="{00000000-0005-0000-0000-000013050000}"/>
    <cellStyle name="normální 8 12 2" xfId="1300" xr:uid="{00000000-0005-0000-0000-000014050000}"/>
    <cellStyle name="normální 8 13" xfId="1301" xr:uid="{00000000-0005-0000-0000-000015050000}"/>
    <cellStyle name="normální 8 13 2" xfId="1302" xr:uid="{00000000-0005-0000-0000-000016050000}"/>
    <cellStyle name="normální 8 14" xfId="1303" xr:uid="{00000000-0005-0000-0000-000017050000}"/>
    <cellStyle name="normální 8 14 2" xfId="1304" xr:uid="{00000000-0005-0000-0000-000018050000}"/>
    <cellStyle name="normální 8 15" xfId="1305" xr:uid="{00000000-0005-0000-0000-000019050000}"/>
    <cellStyle name="normální 8 15 2" xfId="1306" xr:uid="{00000000-0005-0000-0000-00001A050000}"/>
    <cellStyle name="normální 8 16" xfId="1307" xr:uid="{00000000-0005-0000-0000-00001B050000}"/>
    <cellStyle name="normální 8 17" xfId="1308" xr:uid="{00000000-0005-0000-0000-00001C050000}"/>
    <cellStyle name="normální 8 18" xfId="1309" xr:uid="{00000000-0005-0000-0000-00001D050000}"/>
    <cellStyle name="normální 8 19" xfId="1310" xr:uid="{00000000-0005-0000-0000-00001E050000}"/>
    <cellStyle name="normální 8 2" xfId="1311" xr:uid="{00000000-0005-0000-0000-00001F050000}"/>
    <cellStyle name="normální 8 2 2" xfId="1312" xr:uid="{00000000-0005-0000-0000-000020050000}"/>
    <cellStyle name="normální 8 20" xfId="1313" xr:uid="{00000000-0005-0000-0000-000021050000}"/>
    <cellStyle name="normální 8 21" xfId="1314" xr:uid="{00000000-0005-0000-0000-000022050000}"/>
    <cellStyle name="normální 8 22" xfId="1315" xr:uid="{00000000-0005-0000-0000-000023050000}"/>
    <cellStyle name="normální 8 3" xfId="1316" xr:uid="{00000000-0005-0000-0000-000024050000}"/>
    <cellStyle name="normální 8 3 2" xfId="1317" xr:uid="{00000000-0005-0000-0000-000025050000}"/>
    <cellStyle name="normální 8 4" xfId="1318" xr:uid="{00000000-0005-0000-0000-000026050000}"/>
    <cellStyle name="normální 8 4 2" xfId="1319" xr:uid="{00000000-0005-0000-0000-000027050000}"/>
    <cellStyle name="normální 8 5" xfId="1320" xr:uid="{00000000-0005-0000-0000-000028050000}"/>
    <cellStyle name="normální 8 5 2" xfId="1321" xr:uid="{00000000-0005-0000-0000-000029050000}"/>
    <cellStyle name="normální 8 6" xfId="1322" xr:uid="{00000000-0005-0000-0000-00002A050000}"/>
    <cellStyle name="normální 8 6 2" xfId="1323" xr:uid="{00000000-0005-0000-0000-00002B050000}"/>
    <cellStyle name="normální 8 7" xfId="1324" xr:uid="{00000000-0005-0000-0000-00002C050000}"/>
    <cellStyle name="normální 8 7 2" xfId="1325" xr:uid="{00000000-0005-0000-0000-00002D050000}"/>
    <cellStyle name="normální 8 8" xfId="1326" xr:uid="{00000000-0005-0000-0000-00002E050000}"/>
    <cellStyle name="normální 8 8 2" xfId="1327" xr:uid="{00000000-0005-0000-0000-00002F050000}"/>
    <cellStyle name="normální 8 9" xfId="1328" xr:uid="{00000000-0005-0000-0000-000030050000}"/>
    <cellStyle name="normální 8 9 2" xfId="1329" xr:uid="{00000000-0005-0000-0000-000031050000}"/>
    <cellStyle name="normální 9" xfId="1330" xr:uid="{00000000-0005-0000-0000-000032050000}"/>
    <cellStyle name="normální 9 10" xfId="1331" xr:uid="{00000000-0005-0000-0000-000033050000}"/>
    <cellStyle name="normální 9 10 2" xfId="1332" xr:uid="{00000000-0005-0000-0000-000034050000}"/>
    <cellStyle name="normální 9 11" xfId="1333" xr:uid="{00000000-0005-0000-0000-000035050000}"/>
    <cellStyle name="normální 9 11 2" xfId="1334" xr:uid="{00000000-0005-0000-0000-000036050000}"/>
    <cellStyle name="normální 9 12" xfId="1335" xr:uid="{00000000-0005-0000-0000-000037050000}"/>
    <cellStyle name="normální 9 12 2" xfId="1336" xr:uid="{00000000-0005-0000-0000-000038050000}"/>
    <cellStyle name="normální 9 13" xfId="1337" xr:uid="{00000000-0005-0000-0000-000039050000}"/>
    <cellStyle name="normální 9 13 2" xfId="1338" xr:uid="{00000000-0005-0000-0000-00003A050000}"/>
    <cellStyle name="normální 9 14" xfId="1339" xr:uid="{00000000-0005-0000-0000-00003B050000}"/>
    <cellStyle name="normální 9 14 2" xfId="1340" xr:uid="{00000000-0005-0000-0000-00003C050000}"/>
    <cellStyle name="normální 9 15" xfId="1341" xr:uid="{00000000-0005-0000-0000-00003D050000}"/>
    <cellStyle name="normální 9 15 2" xfId="1342" xr:uid="{00000000-0005-0000-0000-00003E050000}"/>
    <cellStyle name="normální 9 16" xfId="1343" xr:uid="{00000000-0005-0000-0000-00003F050000}"/>
    <cellStyle name="normální 9 17" xfId="1344" xr:uid="{00000000-0005-0000-0000-000040050000}"/>
    <cellStyle name="normální 9 18" xfId="1345" xr:uid="{00000000-0005-0000-0000-000041050000}"/>
    <cellStyle name="normální 9 19" xfId="1346" xr:uid="{00000000-0005-0000-0000-000042050000}"/>
    <cellStyle name="normální 9 2" xfId="1347" xr:uid="{00000000-0005-0000-0000-000043050000}"/>
    <cellStyle name="normální 9 2 2" xfId="1348" xr:uid="{00000000-0005-0000-0000-000044050000}"/>
    <cellStyle name="normální 9 20" xfId="1349" xr:uid="{00000000-0005-0000-0000-000045050000}"/>
    <cellStyle name="normální 9 21" xfId="1350" xr:uid="{00000000-0005-0000-0000-000046050000}"/>
    <cellStyle name="normální 9 22" xfId="1351" xr:uid="{00000000-0005-0000-0000-000047050000}"/>
    <cellStyle name="normální 9 3" xfId="1352" xr:uid="{00000000-0005-0000-0000-000048050000}"/>
    <cellStyle name="normální 9 3 2" xfId="1353" xr:uid="{00000000-0005-0000-0000-000049050000}"/>
    <cellStyle name="normální 9 4" xfId="1354" xr:uid="{00000000-0005-0000-0000-00004A050000}"/>
    <cellStyle name="normální 9 4 2" xfId="1355" xr:uid="{00000000-0005-0000-0000-00004B050000}"/>
    <cellStyle name="normální 9 5" xfId="1356" xr:uid="{00000000-0005-0000-0000-00004C050000}"/>
    <cellStyle name="normální 9 5 2" xfId="1357" xr:uid="{00000000-0005-0000-0000-00004D050000}"/>
    <cellStyle name="normální 9 6" xfId="1358" xr:uid="{00000000-0005-0000-0000-00004E050000}"/>
    <cellStyle name="normální 9 6 2" xfId="1359" xr:uid="{00000000-0005-0000-0000-00004F050000}"/>
    <cellStyle name="normální 9 7" xfId="1360" xr:uid="{00000000-0005-0000-0000-000050050000}"/>
    <cellStyle name="normální 9 7 2" xfId="1361" xr:uid="{00000000-0005-0000-0000-000051050000}"/>
    <cellStyle name="normální 9 8" xfId="1362" xr:uid="{00000000-0005-0000-0000-000052050000}"/>
    <cellStyle name="normální 9 8 2" xfId="1363" xr:uid="{00000000-0005-0000-0000-000053050000}"/>
    <cellStyle name="normální 9 9" xfId="1364" xr:uid="{00000000-0005-0000-0000-000054050000}"/>
    <cellStyle name="normální 9 9 2" xfId="1365" xr:uid="{00000000-0005-0000-0000-000055050000}"/>
    <cellStyle name="normální_POL.XLS" xfId="1366" xr:uid="{00000000-0005-0000-0000-000056050000}"/>
    <cellStyle name="Poznámka" xfId="1367" builtinId="10" customBuiltin="1"/>
    <cellStyle name="Propojená buňka" xfId="1368" builtinId="24" customBuiltin="1"/>
    <cellStyle name="Správně" xfId="1369" builtinId="26" customBuiltin="1"/>
    <cellStyle name="Styl 1" xfId="1370" xr:uid="{00000000-0005-0000-0000-00005A050000}"/>
    <cellStyle name="Style 1" xfId="1371" xr:uid="{00000000-0005-0000-0000-00005B050000}"/>
    <cellStyle name="Text upozornění" xfId="1372" builtinId="11" customBuiltin="1"/>
    <cellStyle name="Vstup" xfId="1373" builtinId="20" customBuiltin="1"/>
    <cellStyle name="Výpočet" xfId="1374" builtinId="22" customBuiltin="1"/>
    <cellStyle name="Výstup" xfId="1375" builtinId="21" customBuiltin="1"/>
    <cellStyle name="Vysvětlující text" xfId="1376" builtinId="53" customBuiltin="1"/>
    <cellStyle name="Zvýraznění 1" xfId="1377" builtinId="29" customBuiltin="1"/>
    <cellStyle name="Zvýraznění 2" xfId="1378" builtinId="33" customBuiltin="1"/>
    <cellStyle name="Zvýraznění 3" xfId="1379" builtinId="37" customBuiltin="1"/>
    <cellStyle name="Zvýraznění 4" xfId="1380" builtinId="41" customBuiltin="1"/>
    <cellStyle name="Zvýraznění 5" xfId="1381" builtinId="45" customBuiltin="1"/>
    <cellStyle name="Zvýraznění 6" xfId="1382" builtinId="49" customBuiltin="1"/>
  </cellStyles>
  <dxfs count="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outlinePr summaryBelow="0"/>
    <pageSetUpPr fitToPage="1"/>
  </sheetPr>
  <dimension ref="A1:CM226"/>
  <sheetViews>
    <sheetView showGridLines="0" showZeros="0" tabSelected="1" view="pageBreakPreview" zoomScaleNormal="100" zoomScaleSheetLayoutView="100" workbookViewId="0">
      <selection activeCell="F8" sqref="F8"/>
    </sheetView>
  </sheetViews>
  <sheetFormatPr defaultRowHeight="12.75" outlineLevelRow="1" x14ac:dyDescent="0.2"/>
  <cols>
    <col min="1" max="1" width="3.7109375" style="1" customWidth="1"/>
    <col min="2" max="2" width="10.42578125" style="1" customWidth="1"/>
    <col min="3" max="3" width="49.140625" style="1" customWidth="1"/>
    <col min="4" max="4" width="4.42578125" style="11" customWidth="1"/>
    <col min="5" max="5" width="7.7109375" style="5" customWidth="1"/>
    <col min="6" max="6" width="11.140625" style="1" customWidth="1"/>
    <col min="7" max="7" width="15.7109375" style="1" customWidth="1"/>
    <col min="8" max="8" width="13" style="1" customWidth="1"/>
    <col min="9" max="9" width="10.85546875" style="1" customWidth="1"/>
    <col min="10" max="16384" width="9.140625" style="1"/>
  </cols>
  <sheetData>
    <row r="1" spans="1:67" s="2" customFormat="1" ht="15.75" x14ac:dyDescent="0.2">
      <c r="A1" s="87" t="s">
        <v>32</v>
      </c>
      <c r="B1" s="87"/>
      <c r="C1" s="87"/>
      <c r="D1" s="87"/>
      <c r="E1" s="87"/>
      <c r="F1" s="87"/>
      <c r="G1" s="87"/>
    </row>
    <row r="2" spans="1:67" s="2" customFormat="1" ht="14.25" customHeight="1" thickBot="1" x14ac:dyDescent="0.25">
      <c r="A2" s="19"/>
      <c r="B2" s="20"/>
      <c r="C2" s="21"/>
      <c r="D2" s="22"/>
      <c r="E2" s="23"/>
      <c r="F2" s="21"/>
      <c r="G2" s="21"/>
    </row>
    <row r="3" spans="1:67" s="2" customFormat="1" ht="13.5" thickTop="1" x14ac:dyDescent="0.2">
      <c r="A3" s="88" t="s">
        <v>0</v>
      </c>
      <c r="B3" s="89"/>
      <c r="C3" s="30" t="s">
        <v>156</v>
      </c>
      <c r="D3" s="94"/>
      <c r="E3" s="94"/>
      <c r="F3" s="24"/>
      <c r="G3" s="25"/>
    </row>
    <row r="4" spans="1:67" s="2" customFormat="1" ht="13.5" thickBot="1" x14ac:dyDescent="0.25">
      <c r="A4" s="90" t="s">
        <v>1</v>
      </c>
      <c r="B4" s="91"/>
      <c r="C4" s="31" t="s">
        <v>79</v>
      </c>
      <c r="D4" s="92"/>
      <c r="E4" s="92"/>
      <c r="F4" s="92"/>
      <c r="G4" s="93"/>
    </row>
    <row r="5" spans="1:67" s="2" customFormat="1" ht="13.5" thickTop="1" x14ac:dyDescent="0.2">
      <c r="A5" s="26"/>
      <c r="B5" s="19"/>
      <c r="C5" s="19"/>
      <c r="D5" s="27"/>
      <c r="E5" s="28"/>
      <c r="F5" s="19"/>
      <c r="G5" s="19"/>
    </row>
    <row r="6" spans="1:67" s="2" customFormat="1" ht="24" x14ac:dyDescent="0.2">
      <c r="A6" s="38" t="s">
        <v>2</v>
      </c>
      <c r="B6" s="29" t="s">
        <v>29</v>
      </c>
      <c r="C6" s="29" t="s">
        <v>3</v>
      </c>
      <c r="D6" s="29" t="s">
        <v>4</v>
      </c>
      <c r="E6" s="39" t="s">
        <v>5</v>
      </c>
      <c r="F6" s="81" t="s">
        <v>157</v>
      </c>
      <c r="G6" s="81" t="s">
        <v>158</v>
      </c>
    </row>
    <row r="7" spans="1:67" s="2" customFormat="1" x14ac:dyDescent="0.2">
      <c r="A7" s="51" t="s">
        <v>6</v>
      </c>
      <c r="B7" s="40" t="s">
        <v>8</v>
      </c>
      <c r="C7" s="33" t="s">
        <v>9</v>
      </c>
      <c r="D7" s="18"/>
      <c r="E7" s="34"/>
      <c r="F7" s="34"/>
      <c r="G7" s="35"/>
      <c r="J7" s="41"/>
      <c r="K7" s="41"/>
    </row>
    <row r="8" spans="1:67" s="2" customFormat="1" ht="22.5" outlineLevel="1" x14ac:dyDescent="0.2">
      <c r="A8" s="36">
        <v>1</v>
      </c>
      <c r="B8" s="69" t="str">
        <f>CONCATENATE($B$7,-(A8-$A$8+1))</f>
        <v>713-1</v>
      </c>
      <c r="C8" s="14" t="s">
        <v>95</v>
      </c>
      <c r="D8" s="15" t="s">
        <v>11</v>
      </c>
      <c r="E8" s="16">
        <v>151.32</v>
      </c>
      <c r="F8" s="76"/>
      <c r="G8" s="17">
        <f t="shared" ref="G8:G23" si="0">E8*F8</f>
        <v>0</v>
      </c>
      <c r="I8" s="56"/>
      <c r="J8" s="52"/>
      <c r="K8" s="52"/>
      <c r="BN8" s="47"/>
      <c r="BO8" s="47"/>
    </row>
    <row r="9" spans="1:67" s="2" customFormat="1" ht="22.5" outlineLevel="1" x14ac:dyDescent="0.2">
      <c r="A9" s="36">
        <f>IF(ISNUMBER(A8),A8+1,IF(ISNUMBER(A7),A7+1,IF(ISNUMBER(A6),A6+1,IF(ISNUMBER(A5),A5+1,IF(ISNUMBER(A4),A4+1,IF(ISNUMBER(A3),A3+1,IF(ISNUMBER(A2),A2+1,IF(ISNUMBER(A1),A1+1,IF(ISNUMBER(#REF!),#REF!+1,IF(ISNUMBER(#REF!),#REF!+1,0))))))))))</f>
        <v>2</v>
      </c>
      <c r="B9" s="69" t="str">
        <f>CONCATENATE($B$7,-(A9-$A$8+1))</f>
        <v>713-2</v>
      </c>
      <c r="C9" s="14" t="s">
        <v>49</v>
      </c>
      <c r="D9" s="15" t="s">
        <v>11</v>
      </c>
      <c r="E9" s="16">
        <v>165.672</v>
      </c>
      <c r="F9" s="76"/>
      <c r="G9" s="17">
        <f t="shared" si="0"/>
        <v>0</v>
      </c>
      <c r="I9" s="56"/>
      <c r="J9" s="52"/>
      <c r="K9" s="52"/>
      <c r="BN9" s="47"/>
      <c r="BO9" s="47"/>
    </row>
    <row r="10" spans="1:67" s="2" customFormat="1" ht="22.5" outlineLevel="1" x14ac:dyDescent="0.2">
      <c r="A10" s="36">
        <f>IF(ISNUMBER(#REF!),#REF!+1,IF(ISNUMBER(A9),A9+1,IF(ISNUMBER(A8),A8+1,IF(ISNUMBER(A7),A7+1,IF(ISNUMBER(A6),A6+1,IF(ISNUMBER(A5),A5+1,IF(ISNUMBER(A4),A4+1,IF(ISNUMBER(A3),A3+1,IF(ISNUMBER(A2),A2+1,IF(ISNUMBER(A1),A1+1,0))))))))))</f>
        <v>3</v>
      </c>
      <c r="B10" s="69" t="str">
        <f t="shared" ref="B10:B24" si="1">CONCATENATE($B$7,-(A10-$A$8+1))</f>
        <v>713-3</v>
      </c>
      <c r="C10" s="14" t="s">
        <v>93</v>
      </c>
      <c r="D10" s="15" t="s">
        <v>11</v>
      </c>
      <c r="E10" s="16">
        <v>31.2</v>
      </c>
      <c r="F10" s="76"/>
      <c r="G10" s="17">
        <f t="shared" si="0"/>
        <v>0</v>
      </c>
      <c r="I10" s="56"/>
      <c r="J10" s="52"/>
      <c r="K10" s="52"/>
      <c r="BN10" s="47"/>
      <c r="BO10" s="47"/>
    </row>
    <row r="11" spans="1:67" s="2" customFormat="1" ht="22.5" outlineLevel="1" x14ac:dyDescent="0.2">
      <c r="A11" s="36">
        <f>IF(ISNUMBER(A10),A10+1,IF(ISNUMBER(#REF!),#REF!+1,IF(ISNUMBER(A9),A9+1,IF(ISNUMBER(A8),A8+1,IF(ISNUMBER(A7),A7+1,IF(ISNUMBER(A6),A6+1,IF(ISNUMBER(A5),A5+1,IF(ISNUMBER(A4),A4+1,IF(ISNUMBER(A3),A3+1,IF(ISNUMBER(A2),A2+1,0))))))))))</f>
        <v>4</v>
      </c>
      <c r="B11" s="69" t="str">
        <f t="shared" si="1"/>
        <v>713-4</v>
      </c>
      <c r="C11" s="14" t="s">
        <v>94</v>
      </c>
      <c r="D11" s="15" t="s">
        <v>11</v>
      </c>
      <c r="E11" s="16">
        <v>343.82400000000001</v>
      </c>
      <c r="F11" s="76"/>
      <c r="G11" s="17">
        <f t="shared" si="0"/>
        <v>0</v>
      </c>
      <c r="I11" s="56"/>
      <c r="J11" s="52"/>
      <c r="K11" s="52"/>
      <c r="BN11" s="47"/>
      <c r="BO11" s="47"/>
    </row>
    <row r="12" spans="1:67" s="2" customFormat="1" ht="22.5" outlineLevel="1" x14ac:dyDescent="0.2">
      <c r="A12" s="36">
        <f>IF(ISNUMBER(A11),A11+1,IF(ISNUMBER(A10),A10+1,IF(ISNUMBER(#REF!),#REF!+1,IF(ISNUMBER(A9),A9+1,IF(ISNUMBER(A8),A8+1,IF(ISNUMBER(A7),A7+1,IF(ISNUMBER(A6),A6+1,IF(ISNUMBER(A5),A5+1,IF(ISNUMBER(A4),A4+1,IF(ISNUMBER(A3),A3+1,0))))))))))</f>
        <v>5</v>
      </c>
      <c r="B12" s="69" t="str">
        <f t="shared" si="1"/>
        <v>713-5</v>
      </c>
      <c r="C12" s="14" t="s">
        <v>73</v>
      </c>
      <c r="D12" s="15" t="s">
        <v>62</v>
      </c>
      <c r="E12" s="16">
        <v>130.26</v>
      </c>
      <c r="F12" s="76"/>
      <c r="G12" s="17">
        <f t="shared" si="0"/>
        <v>0</v>
      </c>
      <c r="I12" s="57"/>
      <c r="J12" s="52"/>
      <c r="K12" s="41"/>
      <c r="BN12" s="47"/>
      <c r="BO12" s="47"/>
    </row>
    <row r="13" spans="1:67" s="2" customFormat="1" ht="22.5" outlineLevel="1" x14ac:dyDescent="0.2">
      <c r="A13" s="36">
        <f>IF(ISNUMBER(A12),A12+1,IF(ISNUMBER(A11),A11+1,IF(ISNUMBER(A10),A10+1,IF(ISNUMBER(#REF!),#REF!+1,IF(ISNUMBER(A9),A9+1,IF(ISNUMBER(A8),A8+1,IF(ISNUMBER(A7),A7+1,IF(ISNUMBER(A6),A6+1,IF(ISNUMBER(A5),A5+1,IF(ISNUMBER(A4),A4+1,0))))))))))</f>
        <v>6</v>
      </c>
      <c r="B13" s="69" t="str">
        <f t="shared" si="1"/>
        <v>713-6</v>
      </c>
      <c r="C13" s="14" t="s">
        <v>74</v>
      </c>
      <c r="D13" s="15" t="s">
        <v>62</v>
      </c>
      <c r="E13" s="16">
        <v>24.180000000000003</v>
      </c>
      <c r="F13" s="76"/>
      <c r="G13" s="17">
        <f t="shared" si="0"/>
        <v>0</v>
      </c>
      <c r="I13" s="57"/>
      <c r="J13" s="52"/>
      <c r="K13" s="41"/>
      <c r="BN13" s="47"/>
      <c r="BO13" s="47"/>
    </row>
    <row r="14" spans="1:67" s="2" customFormat="1" ht="22.5" outlineLevel="1" x14ac:dyDescent="0.2">
      <c r="A14" s="36">
        <f>IF(ISNUMBER(A13),A13+1,IF(ISNUMBER(A12),A12+1,IF(ISNUMBER(A11),A11+1,IF(ISNUMBER(A10),A10+1,IF(ISNUMBER(#REF!),#REF!+1,IF(ISNUMBER(A9),A9+1,IF(ISNUMBER(A8),A8+1,IF(ISNUMBER(A7),A7+1,IF(ISNUMBER(A6),A6+1,IF(ISNUMBER(A5),A5+1,0))))))))))</f>
        <v>7</v>
      </c>
      <c r="B14" s="69" t="str">
        <f t="shared" si="1"/>
        <v>713-7</v>
      </c>
      <c r="C14" s="14" t="s">
        <v>75</v>
      </c>
      <c r="D14" s="15" t="s">
        <v>62</v>
      </c>
      <c r="E14" s="16">
        <v>23.4</v>
      </c>
      <c r="F14" s="76"/>
      <c r="G14" s="17">
        <f t="shared" si="0"/>
        <v>0</v>
      </c>
      <c r="I14" s="57"/>
      <c r="J14" s="52"/>
      <c r="K14" s="41"/>
      <c r="BN14" s="47"/>
      <c r="BO14" s="47"/>
    </row>
    <row r="15" spans="1:67" s="2" customFormat="1" ht="22.5" outlineLevel="1" x14ac:dyDescent="0.2">
      <c r="A15" s="36">
        <f>IF(ISNUMBER(A14),A14+1,IF(ISNUMBER(A13),A13+1,IF(ISNUMBER(A12),A12+1,IF(ISNUMBER(A11),A11+1,IF(ISNUMBER(A10),A10+1,IF(ISNUMBER(#REF!),#REF!+1,IF(ISNUMBER(A9),A9+1,IF(ISNUMBER(A8),A8+1,IF(ISNUMBER(A7),A7+1,IF(ISNUMBER(A6),A6+1,0))))))))))</f>
        <v>8</v>
      </c>
      <c r="B15" s="69" t="str">
        <f t="shared" si="1"/>
        <v>713-8</v>
      </c>
      <c r="C15" s="14" t="s">
        <v>91</v>
      </c>
      <c r="D15" s="15" t="s">
        <v>62</v>
      </c>
      <c r="E15" s="16">
        <v>29.639999999999997</v>
      </c>
      <c r="F15" s="76"/>
      <c r="G15" s="17">
        <f t="shared" si="0"/>
        <v>0</v>
      </c>
      <c r="I15" s="57"/>
      <c r="J15" s="52"/>
      <c r="K15" s="41"/>
      <c r="BN15" s="47"/>
      <c r="BO15" s="47"/>
    </row>
    <row r="16" spans="1:67" s="2" customFormat="1" ht="22.5" outlineLevel="1" x14ac:dyDescent="0.2">
      <c r="A16" s="36">
        <f>IF(ISNUMBER(A15),A15+1,IF(ISNUMBER(A14),A14+1,IF(ISNUMBER(A13),A13+1,IF(ISNUMBER(A12),A12+1,IF(ISNUMBER(A11),A11+1,IF(ISNUMBER(A10),A10+1,IF(ISNUMBER(#REF!),#REF!+1,IF(ISNUMBER(A9),A9+1,IF(ISNUMBER(A8),A8+1,IF(ISNUMBER(A7),A7+1,0))))))))))</f>
        <v>9</v>
      </c>
      <c r="B16" s="69" t="str">
        <f t="shared" si="1"/>
        <v>713-9</v>
      </c>
      <c r="C16" s="14" t="s">
        <v>92</v>
      </c>
      <c r="D16" s="15" t="s">
        <v>62</v>
      </c>
      <c r="E16" s="16">
        <v>135.72</v>
      </c>
      <c r="F16" s="76"/>
      <c r="G16" s="17">
        <f t="shared" si="0"/>
        <v>0</v>
      </c>
      <c r="I16" s="57"/>
      <c r="J16" s="52"/>
      <c r="K16" s="41"/>
      <c r="BN16" s="47"/>
      <c r="BO16" s="47"/>
    </row>
    <row r="17" spans="1:91" s="2" customFormat="1" ht="22.5" outlineLevel="1" x14ac:dyDescent="0.2">
      <c r="A17" s="36">
        <f>IF(ISNUMBER(A16),A16+1,IF(ISNUMBER(A15),A15+1,IF(ISNUMBER(A14),A14+1,IF(ISNUMBER(A13),A13+1,IF(ISNUMBER(A12),A12+1,IF(ISNUMBER(A11),A11+1,IF(ISNUMBER(A10),A10+1,IF(ISNUMBER(#REF!),#REF!+1,IF(ISNUMBER(A9),A9+1,IF(ISNUMBER(A8),A8+1,0))))))))))</f>
        <v>10</v>
      </c>
      <c r="B17" s="69" t="str">
        <f t="shared" si="1"/>
        <v>713-10</v>
      </c>
      <c r="C17" s="14" t="s">
        <v>58</v>
      </c>
      <c r="D17" s="15" t="s">
        <v>10</v>
      </c>
      <c r="E17" s="16">
        <v>5</v>
      </c>
      <c r="F17" s="76"/>
      <c r="G17" s="17">
        <f t="shared" si="0"/>
        <v>0</v>
      </c>
      <c r="I17" s="56"/>
      <c r="K17" s="41"/>
      <c r="BN17" s="47"/>
      <c r="BO17" s="47"/>
    </row>
    <row r="18" spans="1:91" s="2" customFormat="1" ht="22.5" outlineLevel="1" x14ac:dyDescent="0.2">
      <c r="A18" s="36">
        <f>IF(ISNUMBER(A17),A17+1,IF(ISNUMBER(A16),A16+1,IF(ISNUMBER(A15),A15+1,IF(ISNUMBER(A14),A14+1,IF(ISNUMBER(A13),A13+1,IF(ISNUMBER(A12),A12+1,IF(ISNUMBER(A11),A11+1,IF(ISNUMBER(#REF!),#REF!+1,IF(ISNUMBER(A10),A10+1,IF(ISNUMBER(A9),A9+1,0))))))))))</f>
        <v>11</v>
      </c>
      <c r="B18" s="69" t="str">
        <f t="shared" si="1"/>
        <v>713-11</v>
      </c>
      <c r="C18" s="14" t="s">
        <v>150</v>
      </c>
      <c r="D18" s="15" t="s">
        <v>11</v>
      </c>
      <c r="E18" s="16">
        <v>118</v>
      </c>
      <c r="F18" s="76"/>
      <c r="G18" s="17">
        <f t="shared" si="0"/>
        <v>0</v>
      </c>
      <c r="I18" s="56"/>
      <c r="K18" s="41"/>
      <c r="BN18" s="47"/>
      <c r="BO18" s="47"/>
    </row>
    <row r="19" spans="1:91" s="2" customFormat="1" ht="33.75" outlineLevel="1" x14ac:dyDescent="0.2">
      <c r="A19" s="36">
        <f>IF(ISNUMBER(A18),A18+1,IF(ISNUMBER(A17),A17+1,IF(ISNUMBER(A16),A16+1,IF(ISNUMBER(A15),A15+1,IF(ISNUMBER(A14),A14+1,IF(ISNUMBER(A13),A13+1,IF(ISNUMBER(A12),A12+1,IF(ISNUMBER(#REF!),#REF!+1,IF(ISNUMBER(A11),A11+1,IF(ISNUMBER(A10),A10+1,0))))))))))</f>
        <v>12</v>
      </c>
      <c r="B19" s="69" t="str">
        <f t="shared" si="1"/>
        <v>713-12</v>
      </c>
      <c r="C19" s="14" t="s">
        <v>143</v>
      </c>
      <c r="D19" s="15" t="s">
        <v>50</v>
      </c>
      <c r="E19" s="16">
        <v>10</v>
      </c>
      <c r="F19" s="76"/>
      <c r="G19" s="17">
        <f t="shared" si="0"/>
        <v>0</v>
      </c>
      <c r="I19" s="57"/>
      <c r="K19" s="41"/>
      <c r="BN19" s="47"/>
      <c r="BO19" s="47"/>
    </row>
    <row r="20" spans="1:91" s="2" customFormat="1" outlineLevel="1" x14ac:dyDescent="0.2">
      <c r="A20" s="36">
        <f>IF(ISNUMBER(A19),A19+1,IF(ISNUMBER(A18),A18+1,IF(ISNUMBER(A17),A17+1,IF(ISNUMBER(A16),A16+1,IF(ISNUMBER(A15),A15+1,IF(ISNUMBER(A14),A14+1,IF(ISNUMBER(A13),A13+1,IF(ISNUMBER(#REF!),#REF!+1,IF(ISNUMBER(A12),A12+1,IF(ISNUMBER(A11),A11+1,0))))))))))</f>
        <v>13</v>
      </c>
      <c r="B20" s="69" t="str">
        <f t="shared" si="1"/>
        <v>713-13</v>
      </c>
      <c r="C20" s="14" t="s">
        <v>154</v>
      </c>
      <c r="D20" s="15" t="s">
        <v>62</v>
      </c>
      <c r="E20" s="16">
        <v>16</v>
      </c>
      <c r="F20" s="76"/>
      <c r="G20" s="17">
        <f>E20*F20</f>
        <v>0</v>
      </c>
      <c r="I20" s="57"/>
      <c r="K20" s="41"/>
      <c r="BN20" s="47"/>
      <c r="BO20" s="47"/>
    </row>
    <row r="21" spans="1:91" s="2" customFormat="1" outlineLevel="1" x14ac:dyDescent="0.2">
      <c r="A21" s="36">
        <f>IF(ISNUMBER(A20),A20+1,IF(ISNUMBER(A19),A19+1,IF(ISNUMBER(A18),A18+1,IF(ISNUMBER(A17),A17+1,IF(ISNUMBER(A16),A16+1,IF(ISNUMBER(A15),A15+1,IF(ISNUMBER(A14),A14+1,IF(ISNUMBER(#REF!),#REF!+1,IF(ISNUMBER(A13),A13+1,IF(ISNUMBER(A12),A12+1,0))))))))))</f>
        <v>14</v>
      </c>
      <c r="B21" s="69" t="str">
        <f t="shared" si="1"/>
        <v>713-14</v>
      </c>
      <c r="C21" s="14" t="s">
        <v>59</v>
      </c>
      <c r="D21" s="15" t="s">
        <v>22</v>
      </c>
      <c r="E21" s="16">
        <v>4</v>
      </c>
      <c r="F21" s="77"/>
      <c r="G21" s="54">
        <f t="shared" si="0"/>
        <v>0</v>
      </c>
      <c r="I21" s="55"/>
      <c r="BN21" s="47"/>
      <c r="BO21" s="47"/>
    </row>
    <row r="22" spans="1:91" s="2" customFormat="1" outlineLevel="1" x14ac:dyDescent="0.2">
      <c r="A22" s="36">
        <f>IF(ISNUMBER(A21),A21+1,IF(ISNUMBER(A20),A20+1,IF(ISNUMBER(A19),A19+1,IF(ISNUMBER(A18),A18+1,IF(ISNUMBER(A17),A17+1,IF(ISNUMBER(A16),A16+1,IF(ISNUMBER(A15),A15+1,IF(ISNUMBER(#REF!),#REF!+1,IF(ISNUMBER(A14),A14+1,IF(ISNUMBER(A13),A13+1,0))))))))))</f>
        <v>15</v>
      </c>
      <c r="B22" s="69" t="str">
        <f t="shared" si="1"/>
        <v>713-15</v>
      </c>
      <c r="C22" s="14" t="s">
        <v>30</v>
      </c>
      <c r="D22" s="15" t="s">
        <v>7</v>
      </c>
      <c r="E22" s="16">
        <v>5</v>
      </c>
      <c r="F22" s="76"/>
      <c r="G22" s="17">
        <f t="shared" si="0"/>
        <v>0</v>
      </c>
      <c r="BN22" s="47"/>
      <c r="BO22" s="47"/>
    </row>
    <row r="23" spans="1:91" s="2" customFormat="1" outlineLevel="1" x14ac:dyDescent="0.2">
      <c r="A23" s="36">
        <f>IF(ISNUMBER(A22),A22+1,IF(ISNUMBER(A21),A21+1,IF(ISNUMBER(A20),A20+1,IF(ISNUMBER(A19),A19+1,IF(ISNUMBER(A18),A18+1,IF(ISNUMBER(A17),A17+1,IF(ISNUMBER(A16),A16+1,IF(ISNUMBER(#REF!),#REF!+1,IF(ISNUMBER(A15),A15+1,IF(ISNUMBER(A14),A14+1,0))))))))))</f>
        <v>16</v>
      </c>
      <c r="B23" s="69" t="str">
        <f t="shared" si="1"/>
        <v>713-16</v>
      </c>
      <c r="C23" s="14" t="s">
        <v>36</v>
      </c>
      <c r="D23" s="15" t="s">
        <v>12</v>
      </c>
      <c r="E23" s="16">
        <v>1</v>
      </c>
      <c r="F23" s="76"/>
      <c r="G23" s="17">
        <f t="shared" si="0"/>
        <v>0</v>
      </c>
      <c r="BN23" s="47"/>
      <c r="BO23" s="47"/>
    </row>
    <row r="24" spans="1:91" s="2" customFormat="1" outlineLevel="1" x14ac:dyDescent="0.2">
      <c r="A24" s="36">
        <f>IF(ISNUMBER(A23),A23+1,IF(ISNUMBER(A22),A22+1,IF(ISNUMBER(A21),A21+1,IF(ISNUMBER(A20),A20+1,IF(ISNUMBER(A19),A19+1,IF(ISNUMBER(A18),A18+1,IF(ISNUMBER(A17),A17+1,IF(ISNUMBER(#REF!),#REF!+1,IF(ISNUMBER(A16),A16+1,IF(ISNUMBER(A15),A15+1,0))))))))))</f>
        <v>17</v>
      </c>
      <c r="B24" s="69" t="str">
        <f t="shared" si="1"/>
        <v>713-17</v>
      </c>
      <c r="C24" s="14" t="s">
        <v>64</v>
      </c>
      <c r="D24" s="15" t="s">
        <v>63</v>
      </c>
      <c r="E24" s="16">
        <v>0.98912961367098473</v>
      </c>
      <c r="F24" s="76"/>
      <c r="G24" s="17">
        <f>E24*F24</f>
        <v>0</v>
      </c>
      <c r="AM24" s="2">
        <v>2</v>
      </c>
      <c r="AN24" s="2">
        <f>IF(AM24=1,G24,0)</f>
        <v>0</v>
      </c>
      <c r="AO24" s="2">
        <f>IF(AM24=2,G24,0)</f>
        <v>0</v>
      </c>
      <c r="AP24" s="2">
        <f>IF(AM24=3,G24,0)</f>
        <v>0</v>
      </c>
      <c r="AQ24" s="2">
        <f>IF(AM24=4,G24,0)</f>
        <v>0</v>
      </c>
      <c r="AR24" s="2">
        <f>IF(AM24=5,G24,0)</f>
        <v>0</v>
      </c>
      <c r="BN24" s="47">
        <v>7</v>
      </c>
      <c r="BO24" s="47">
        <v>1002</v>
      </c>
      <c r="CM24" s="2">
        <v>0</v>
      </c>
    </row>
    <row r="25" spans="1:91" s="2" customFormat="1" x14ac:dyDescent="0.2">
      <c r="A25" s="51" t="s">
        <v>6</v>
      </c>
      <c r="B25" s="40" t="s">
        <v>13</v>
      </c>
      <c r="C25" s="33" t="s">
        <v>28</v>
      </c>
      <c r="D25" s="18"/>
      <c r="E25" s="34"/>
      <c r="F25" s="78"/>
      <c r="G25" s="35"/>
      <c r="I25" s="44"/>
      <c r="J25" s="44"/>
      <c r="K25" s="44"/>
      <c r="L25" s="44"/>
      <c r="M25" s="44"/>
      <c r="N25" s="44"/>
      <c r="O25" s="44"/>
      <c r="P25" s="44"/>
    </row>
    <row r="26" spans="1:91" s="2" customFormat="1" ht="22.5" x14ac:dyDescent="0.2">
      <c r="A26" s="36">
        <f>A24+1</f>
        <v>18</v>
      </c>
      <c r="B26" s="37" t="s">
        <v>149</v>
      </c>
      <c r="C26" s="14" t="s">
        <v>153</v>
      </c>
      <c r="D26" s="15" t="s">
        <v>7</v>
      </c>
      <c r="E26" s="16">
        <v>4</v>
      </c>
      <c r="F26" s="76"/>
      <c r="G26" s="17">
        <f t="shared" ref="G26" si="2">E26*F26</f>
        <v>0</v>
      </c>
      <c r="I26" s="44"/>
      <c r="J26" s="44"/>
      <c r="K26" s="44"/>
      <c r="L26" s="44"/>
      <c r="M26" s="44"/>
      <c r="N26" s="44"/>
      <c r="O26" s="44"/>
      <c r="P26" s="44"/>
    </row>
    <row r="27" spans="1:91" s="2" customFormat="1" x14ac:dyDescent="0.2">
      <c r="A27" s="51" t="s">
        <v>6</v>
      </c>
      <c r="B27" s="40" t="s">
        <v>15</v>
      </c>
      <c r="C27" s="33" t="s">
        <v>16</v>
      </c>
      <c r="D27" s="18"/>
      <c r="E27" s="34"/>
      <c r="F27" s="78"/>
      <c r="G27" s="35"/>
      <c r="H27" s="32"/>
      <c r="I27" s="44"/>
      <c r="J27" s="45"/>
      <c r="K27" s="45"/>
      <c r="L27" s="45"/>
      <c r="M27" s="45"/>
      <c r="N27" s="44"/>
      <c r="O27" s="44"/>
      <c r="P27" s="44"/>
    </row>
    <row r="28" spans="1:91" s="2" customFormat="1" ht="22.5" outlineLevel="1" x14ac:dyDescent="0.2">
      <c r="A28" s="36">
        <f>A26+1</f>
        <v>19</v>
      </c>
      <c r="B28" s="69" t="str">
        <f>CONCATENATE($B$27,-(A28-$A$28+1))</f>
        <v>733-1</v>
      </c>
      <c r="C28" s="14" t="s">
        <v>80</v>
      </c>
      <c r="D28" s="15" t="s">
        <v>11</v>
      </c>
      <c r="E28" s="16">
        <v>318</v>
      </c>
      <c r="F28" s="76"/>
      <c r="G28" s="17">
        <f t="shared" ref="G28:G33" si="3">E28*F28</f>
        <v>0</v>
      </c>
      <c r="H28" s="32"/>
      <c r="I28" s="75"/>
      <c r="J28" s="45"/>
      <c r="K28" s="45"/>
      <c r="L28" s="45"/>
      <c r="M28" s="45"/>
      <c r="N28" s="44"/>
      <c r="O28" s="44"/>
      <c r="P28" s="44"/>
    </row>
    <row r="29" spans="1:91" s="2" customFormat="1" ht="22.5" outlineLevel="1" x14ac:dyDescent="0.2">
      <c r="A29" s="36">
        <f>IF(ISNUMBER(A28),A28+1,IF(ISNUMBER(A27),A27+1,IF(ISNUMBER(#REF!),#REF!+1,IF(ISNUMBER(#REF!),#REF!+1,IF(ISNUMBER(#REF!),#REF!+1,IF(ISNUMBER(A25),A25+1,IF(ISNUMBER(#REF!),#REF!+1,IF(ISNUMBER(#REF!),#REF!+1,IF(ISNUMBER(#REF!),#REF!+1,IF(ISNUMBER(A24),A24+1,0))))))))))</f>
        <v>20</v>
      </c>
      <c r="B29" s="69" t="str">
        <f t="shared" ref="B29:B42" si="4">CONCATENATE($B$27,-(A29-$A$28+1))</f>
        <v>733-2</v>
      </c>
      <c r="C29" s="14" t="s">
        <v>81</v>
      </c>
      <c r="D29" s="15" t="s">
        <v>11</v>
      </c>
      <c r="E29" s="16">
        <v>109</v>
      </c>
      <c r="F29" s="76"/>
      <c r="G29" s="17">
        <f>E29*F29</f>
        <v>0</v>
      </c>
      <c r="H29" s="32"/>
      <c r="I29" s="75"/>
      <c r="J29" s="45"/>
      <c r="K29" s="45"/>
      <c r="L29" s="45"/>
      <c r="M29" s="45"/>
      <c r="N29" s="44"/>
      <c r="O29" s="44"/>
      <c r="P29" s="44"/>
    </row>
    <row r="30" spans="1:91" s="2" customFormat="1" ht="22.5" outlineLevel="1" x14ac:dyDescent="0.2">
      <c r="A30" s="36">
        <f>IF(ISNUMBER(A29),A29+1,IF(ISNUMBER(A28),A28+1,IF(ISNUMBER(A27),A27+1,IF(ISNUMBER(#REF!),#REF!+1,IF(ISNUMBER(#REF!),#REF!+1,IF(ISNUMBER(#REF!),#REF!+1,IF(ISNUMBER(A25),A25+1,IF(ISNUMBER(#REF!),#REF!+1,IF(ISNUMBER(#REF!),#REF!+1,IF(ISNUMBER(#REF!),#REF!+1,0))))))))))</f>
        <v>21</v>
      </c>
      <c r="B30" s="69" t="str">
        <f t="shared" si="4"/>
        <v>733-3</v>
      </c>
      <c r="C30" s="14" t="s">
        <v>82</v>
      </c>
      <c r="D30" s="15" t="s">
        <v>11</v>
      </c>
      <c r="E30" s="16">
        <v>47</v>
      </c>
      <c r="F30" s="76"/>
      <c r="G30" s="17">
        <f>E30*F30</f>
        <v>0</v>
      </c>
      <c r="H30" s="32"/>
      <c r="I30" s="75"/>
      <c r="J30" s="45"/>
      <c r="K30" s="45"/>
      <c r="L30" s="45"/>
      <c r="M30" s="45"/>
      <c r="N30" s="44"/>
      <c r="O30" s="44"/>
      <c r="P30" s="44"/>
    </row>
    <row r="31" spans="1:91" s="2" customFormat="1" ht="22.5" outlineLevel="1" x14ac:dyDescent="0.2">
      <c r="A31" s="36">
        <f>IF(ISNUMBER(A30),A30+1,IF(ISNUMBER(A29),A29+1,IF(ISNUMBER(A28),A28+1,IF(ISNUMBER(A27),A27+1,IF(ISNUMBER(#REF!),#REF!+1,IF(ISNUMBER(#REF!),#REF!+1,IF(ISNUMBER(#REF!),#REF!+1,IF(ISNUMBER(A25),A25+1,IF(ISNUMBER(#REF!),#REF!+1,IF(ISNUMBER(#REF!),#REF!+1,0))))))))))</f>
        <v>22</v>
      </c>
      <c r="B31" s="69" t="str">
        <f t="shared" si="4"/>
        <v>733-4</v>
      </c>
      <c r="C31" s="14" t="s">
        <v>83</v>
      </c>
      <c r="D31" s="15" t="s">
        <v>11</v>
      </c>
      <c r="E31" s="16">
        <v>307</v>
      </c>
      <c r="F31" s="76"/>
      <c r="G31" s="17">
        <f t="shared" si="3"/>
        <v>0</v>
      </c>
      <c r="H31" s="32"/>
      <c r="I31" s="75"/>
      <c r="J31" s="45"/>
      <c r="K31" s="45"/>
      <c r="L31" s="45"/>
      <c r="M31" s="45"/>
      <c r="N31" s="44"/>
      <c r="O31" s="44"/>
      <c r="P31" s="44"/>
    </row>
    <row r="32" spans="1:91" s="2" customFormat="1" ht="22.5" outlineLevel="1" x14ac:dyDescent="0.2">
      <c r="A32" s="36">
        <f>IF(ISNUMBER(A31),A31+1,IF(ISNUMBER(A30),A30+1,IF(ISNUMBER(A29),A29+1,IF(ISNUMBER(A28),A28+1,IF(ISNUMBER(A27),A27+1,IF(ISNUMBER(#REF!),#REF!+1,IF(ISNUMBER(#REF!),#REF!+1,IF(ISNUMBER(#REF!),#REF!+1,IF(ISNUMBER(A25),A25+1,IF(ISNUMBER(#REF!),#REF!+1,0))))))))))</f>
        <v>23</v>
      </c>
      <c r="B32" s="69" t="str">
        <f t="shared" si="4"/>
        <v>733-5</v>
      </c>
      <c r="C32" s="14" t="s">
        <v>84</v>
      </c>
      <c r="D32" s="15" t="s">
        <v>11</v>
      </c>
      <c r="E32" s="16">
        <v>25</v>
      </c>
      <c r="F32" s="76"/>
      <c r="G32" s="17">
        <f t="shared" si="3"/>
        <v>0</v>
      </c>
      <c r="H32" s="32"/>
      <c r="I32" s="75"/>
      <c r="J32" s="45"/>
      <c r="K32" s="45"/>
      <c r="L32" s="45"/>
      <c r="M32" s="45"/>
      <c r="N32" s="44"/>
      <c r="O32" s="44"/>
      <c r="P32" s="44"/>
    </row>
    <row r="33" spans="1:91" s="2" customFormat="1" ht="22.5" outlineLevel="1" x14ac:dyDescent="0.2">
      <c r="A33" s="36">
        <f>IF(ISNUMBER(A32),A32+1,IF(ISNUMBER(A31),A31+1,IF(ISNUMBER(A30),A30+1,IF(ISNUMBER(A29),A29+1,IF(ISNUMBER(A28),A28+1,IF(ISNUMBER(A27),A27+1,IF(ISNUMBER(#REF!),#REF!+1,IF(ISNUMBER(#REF!),#REF!+1,IF(ISNUMBER(#REF!),#REF!+1,IF(ISNUMBER(A25),A25+1,0))))))))))</f>
        <v>24</v>
      </c>
      <c r="B33" s="69" t="str">
        <f t="shared" si="4"/>
        <v>733-6</v>
      </c>
      <c r="C33" s="14" t="s">
        <v>85</v>
      </c>
      <c r="D33" s="15" t="s">
        <v>11</v>
      </c>
      <c r="E33" s="16">
        <v>114</v>
      </c>
      <c r="F33" s="76"/>
      <c r="G33" s="17">
        <f t="shared" si="3"/>
        <v>0</v>
      </c>
      <c r="H33" s="32"/>
      <c r="I33" s="75"/>
      <c r="J33" s="45"/>
      <c r="K33" s="45"/>
      <c r="L33" s="45"/>
      <c r="M33" s="45"/>
      <c r="N33" s="44"/>
      <c r="O33" s="44"/>
      <c r="P33" s="44"/>
    </row>
    <row r="34" spans="1:91" s="2" customFormat="1" outlineLevel="1" x14ac:dyDescent="0.2">
      <c r="A34" s="36">
        <f>IF(ISNUMBER(A33),A33+1,IF(ISNUMBER(A32),A32+1,IF(ISNUMBER(A31),A31+1,IF(ISNUMBER(A30),A30+1,IF(ISNUMBER(A29),A29+1,IF(ISNUMBER(A28),A28+1,IF(ISNUMBER(A27),A27+1,IF(ISNUMBER(#REF!),#REF!+1,IF(ISNUMBER(#REF!),#REF!+1,IF(ISNUMBER(#REF!),#REF!+1,0))))))))))</f>
        <v>25</v>
      </c>
      <c r="B34" s="69" t="str">
        <f t="shared" si="4"/>
        <v>733-7</v>
      </c>
      <c r="C34" s="14" t="s">
        <v>86</v>
      </c>
      <c r="D34" s="15" t="s">
        <v>11</v>
      </c>
      <c r="E34" s="16">
        <v>577</v>
      </c>
      <c r="F34" s="76"/>
      <c r="G34" s="17">
        <f>E34*F34</f>
        <v>0</v>
      </c>
      <c r="H34" s="32"/>
      <c r="I34" s="75"/>
      <c r="J34" s="45"/>
      <c r="K34" s="45"/>
      <c r="L34" s="45"/>
      <c r="M34" s="45"/>
      <c r="N34" s="44"/>
      <c r="O34" s="44"/>
      <c r="P34" s="44"/>
    </row>
    <row r="35" spans="1:91" s="2" customFormat="1" ht="22.5" outlineLevel="1" x14ac:dyDescent="0.2">
      <c r="A35" s="36">
        <f>IF(ISNUMBER(A34),A34+1,IF(ISNUMBER(A33),A33+1,IF(ISNUMBER(A32),A32+1,IF(ISNUMBER(A31),A31+1,IF(ISNUMBER(A30),A30+1,IF(ISNUMBER(A29),A29+1,IF(ISNUMBER(A28),A28+1,IF(ISNUMBER(A27),A27+1,IF(ISNUMBER(#REF!),#REF!+1,IF(ISNUMBER(#REF!),#REF!+1,0))))))))))</f>
        <v>26</v>
      </c>
      <c r="B35" s="69" t="str">
        <f t="shared" si="4"/>
        <v>733-8</v>
      </c>
      <c r="C35" s="14" t="s">
        <v>87</v>
      </c>
      <c r="D35" s="15" t="s">
        <v>11</v>
      </c>
      <c r="E35" s="16">
        <v>340</v>
      </c>
      <c r="F35" s="76"/>
      <c r="G35" s="17">
        <f>E35*F35</f>
        <v>0</v>
      </c>
      <c r="H35" s="32"/>
      <c r="I35" s="75"/>
      <c r="J35" s="45"/>
      <c r="K35" s="45"/>
      <c r="L35" s="45"/>
      <c r="M35" s="45"/>
      <c r="N35" s="44"/>
      <c r="O35" s="44"/>
      <c r="P35" s="44"/>
    </row>
    <row r="36" spans="1:91" s="2" customFormat="1" outlineLevel="1" x14ac:dyDescent="0.2">
      <c r="A36" s="36">
        <f>IF(ISNUMBER(A35),A35+1,IF(ISNUMBER(A34),A34+1,IF(ISNUMBER(A33),A33+1,IF(ISNUMBER(A32),A32+1,IF(ISNUMBER(A31),A31+1,IF(ISNUMBER(A30),A30+1,IF(ISNUMBER(A29),A29+1,IF(ISNUMBER(A28),A28+1,IF(ISNUMBER(A27),A27+1,IF(ISNUMBER(#REF!),#REF!+1,0))))))))))</f>
        <v>27</v>
      </c>
      <c r="B36" s="69" t="str">
        <f t="shared" si="4"/>
        <v>733-9</v>
      </c>
      <c r="C36" s="14" t="s">
        <v>61</v>
      </c>
      <c r="D36" s="15" t="s">
        <v>11</v>
      </c>
      <c r="E36" s="16">
        <v>920</v>
      </c>
      <c r="F36" s="76"/>
      <c r="G36" s="17">
        <f t="shared" ref="G36:G42" si="5">E36*F36</f>
        <v>0</v>
      </c>
      <c r="H36" s="32"/>
      <c r="I36" s="75"/>
      <c r="J36" s="45"/>
      <c r="K36" s="45"/>
      <c r="L36" s="45"/>
      <c r="M36" s="45"/>
      <c r="N36" s="44"/>
      <c r="O36" s="44"/>
      <c r="P36" s="44"/>
    </row>
    <row r="37" spans="1:91" s="2" customFormat="1" outlineLevel="1" x14ac:dyDescent="0.2">
      <c r="A37" s="36">
        <f t="shared" ref="A37:A42" si="6">IF(ISNUMBER(A36),A36+1,IF(ISNUMBER(A35),A35+1,IF(ISNUMBER(A34),A34+1,IF(ISNUMBER(A33),A33+1,IF(ISNUMBER(A32),A32+1,IF(ISNUMBER(A31),A31+1,IF(ISNUMBER(A30),A30+1,IF(ISNUMBER(A29),A29+1,IF(ISNUMBER(A28),A28+1,IF(ISNUMBER(A27),A27+1,0))))))))))</f>
        <v>28</v>
      </c>
      <c r="B37" s="69" t="str">
        <f t="shared" si="4"/>
        <v>733-10</v>
      </c>
      <c r="C37" s="14" t="s">
        <v>88</v>
      </c>
      <c r="D37" s="15" t="s">
        <v>10</v>
      </c>
      <c r="E37" s="16">
        <v>28</v>
      </c>
      <c r="F37" s="76"/>
      <c r="G37" s="17">
        <f t="shared" si="5"/>
        <v>0</v>
      </c>
      <c r="I37" s="75"/>
      <c r="J37" s="45"/>
      <c r="K37" s="45"/>
      <c r="L37" s="45"/>
      <c r="M37" s="45"/>
      <c r="N37" s="44"/>
      <c r="O37" s="44"/>
      <c r="P37" s="44"/>
    </row>
    <row r="38" spans="1:91" s="2" customFormat="1" outlineLevel="1" x14ac:dyDescent="0.2">
      <c r="A38" s="36">
        <f t="shared" si="6"/>
        <v>29</v>
      </c>
      <c r="B38" s="69" t="str">
        <f t="shared" si="4"/>
        <v>733-11</v>
      </c>
      <c r="C38" s="14" t="s">
        <v>89</v>
      </c>
      <c r="D38" s="15" t="s">
        <v>11</v>
      </c>
      <c r="E38" s="16">
        <v>12</v>
      </c>
      <c r="F38" s="76"/>
      <c r="G38" s="17">
        <f>E38*F38</f>
        <v>0</v>
      </c>
      <c r="H38" s="41"/>
      <c r="I38" s="75"/>
      <c r="J38" s="45"/>
      <c r="K38" s="45"/>
      <c r="L38" s="45"/>
      <c r="M38" s="45"/>
      <c r="N38" s="44"/>
      <c r="O38" s="44"/>
      <c r="P38" s="44"/>
    </row>
    <row r="39" spans="1:91" s="2" customFormat="1" outlineLevel="1" x14ac:dyDescent="0.2">
      <c r="A39" s="36">
        <f t="shared" si="6"/>
        <v>30</v>
      </c>
      <c r="B39" s="69" t="str">
        <f t="shared" si="4"/>
        <v>733-12</v>
      </c>
      <c r="C39" s="14" t="s">
        <v>90</v>
      </c>
      <c r="D39" s="15" t="s">
        <v>11</v>
      </c>
      <c r="E39" s="16">
        <v>16</v>
      </c>
      <c r="F39" s="76"/>
      <c r="G39" s="17">
        <f>E39*F39</f>
        <v>0</v>
      </c>
      <c r="H39" s="41"/>
      <c r="I39" s="75"/>
      <c r="J39" s="45"/>
      <c r="K39" s="45"/>
      <c r="L39" s="45"/>
      <c r="M39" s="45"/>
      <c r="N39" s="44"/>
      <c r="O39" s="44"/>
      <c r="P39" s="44"/>
    </row>
    <row r="40" spans="1:91" s="2" customFormat="1" outlineLevel="1" x14ac:dyDescent="0.2">
      <c r="A40" s="36">
        <f t="shared" si="6"/>
        <v>31</v>
      </c>
      <c r="B40" s="69" t="str">
        <f t="shared" si="4"/>
        <v>733-13</v>
      </c>
      <c r="C40" s="14" t="s">
        <v>37</v>
      </c>
      <c r="D40" s="15" t="s">
        <v>12</v>
      </c>
      <c r="E40" s="16">
        <v>1</v>
      </c>
      <c r="F40" s="76"/>
      <c r="G40" s="17">
        <f t="shared" si="5"/>
        <v>0</v>
      </c>
      <c r="H40" s="46"/>
      <c r="I40" s="44"/>
      <c r="J40" s="44"/>
      <c r="K40" s="44"/>
      <c r="L40" s="44"/>
      <c r="M40" s="44"/>
      <c r="N40" s="44"/>
      <c r="O40" s="44"/>
      <c r="P40" s="44"/>
    </row>
    <row r="41" spans="1:91" s="2" customFormat="1" ht="33.75" outlineLevel="1" x14ac:dyDescent="0.2">
      <c r="A41" s="36">
        <f t="shared" si="6"/>
        <v>32</v>
      </c>
      <c r="B41" s="69" t="str">
        <f t="shared" si="4"/>
        <v>733-14</v>
      </c>
      <c r="C41" s="14" t="s">
        <v>60</v>
      </c>
      <c r="D41" s="15" t="s">
        <v>14</v>
      </c>
      <c r="E41" s="16">
        <v>50</v>
      </c>
      <c r="F41" s="76"/>
      <c r="G41" s="17">
        <f t="shared" si="5"/>
        <v>0</v>
      </c>
      <c r="I41" s="44"/>
      <c r="J41" s="44"/>
      <c r="K41" s="44"/>
      <c r="L41" s="44"/>
      <c r="M41" s="44"/>
      <c r="N41" s="44"/>
      <c r="O41" s="44"/>
      <c r="P41" s="44"/>
      <c r="AM41" s="2">
        <v>2</v>
      </c>
      <c r="AN41" s="2">
        <f>IF(AM41=1,G42,0)</f>
        <v>0</v>
      </c>
      <c r="AO41" s="2">
        <f>IF(AM41=2,G42,0)</f>
        <v>0</v>
      </c>
      <c r="AP41" s="2">
        <f>IF(AM41=3,G42,0)</f>
        <v>0</v>
      </c>
      <c r="AQ41" s="2">
        <f>IF(AM41=4,G42,0)</f>
        <v>0</v>
      </c>
      <c r="AR41" s="2">
        <f>IF(AM41=5,G42,0)</f>
        <v>0</v>
      </c>
      <c r="BN41" s="47">
        <v>7</v>
      </c>
      <c r="BO41" s="47">
        <v>1002</v>
      </c>
      <c r="CM41" s="2">
        <v>0</v>
      </c>
    </row>
    <row r="42" spans="1:91" s="2" customFormat="1" outlineLevel="1" x14ac:dyDescent="0.2">
      <c r="A42" s="36">
        <f t="shared" si="6"/>
        <v>33</v>
      </c>
      <c r="B42" s="69" t="str">
        <f t="shared" si="4"/>
        <v>733-15</v>
      </c>
      <c r="C42" s="14" t="s">
        <v>69</v>
      </c>
      <c r="D42" s="15" t="s">
        <v>63</v>
      </c>
      <c r="E42" s="16">
        <v>0.81835199999999997</v>
      </c>
      <c r="F42" s="76"/>
      <c r="G42" s="17">
        <f t="shared" si="5"/>
        <v>0</v>
      </c>
      <c r="I42" s="44"/>
      <c r="J42" s="44"/>
      <c r="K42" s="44"/>
      <c r="L42" s="44"/>
      <c r="M42" s="44"/>
      <c r="N42" s="44"/>
      <c r="O42" s="44"/>
      <c r="P42" s="44"/>
      <c r="AN42" s="48">
        <f>SUM(AN27:AN41)</f>
        <v>0</v>
      </c>
      <c r="AO42" s="48">
        <f>SUM(AO27:AO41)</f>
        <v>0</v>
      </c>
      <c r="AP42" s="48">
        <f>SUM(AP27:AP41)</f>
        <v>0</v>
      </c>
      <c r="AQ42" s="48">
        <f>SUM(AQ27:AQ41)</f>
        <v>0</v>
      </c>
      <c r="AR42" s="48">
        <f>SUM(AR27:AR41)</f>
        <v>0</v>
      </c>
    </row>
    <row r="43" spans="1:91" s="2" customFormat="1" x14ac:dyDescent="0.2">
      <c r="A43" s="51" t="s">
        <v>6</v>
      </c>
      <c r="B43" s="40" t="s">
        <v>17</v>
      </c>
      <c r="C43" s="33" t="s">
        <v>18</v>
      </c>
      <c r="D43" s="18"/>
      <c r="E43" s="34"/>
      <c r="F43" s="78"/>
      <c r="G43" s="35"/>
      <c r="I43" s="44"/>
      <c r="J43" s="44"/>
      <c r="K43" s="44"/>
      <c r="L43" s="44"/>
      <c r="M43" s="44"/>
      <c r="N43" s="44"/>
      <c r="O43" s="44"/>
      <c r="P43" s="44"/>
      <c r="AM43" s="2">
        <v>2</v>
      </c>
      <c r="AN43" s="2">
        <f>IF(AM43=1,#REF!,0)</f>
        <v>0</v>
      </c>
      <c r="AO43" s="2" t="e">
        <f>IF(AM43=2,#REF!,0)</f>
        <v>#REF!</v>
      </c>
      <c r="AP43" s="2">
        <f>IF(AM43=3,#REF!,0)</f>
        <v>0</v>
      </c>
      <c r="AQ43" s="2">
        <f>IF(AM43=4,#REF!,0)</f>
        <v>0</v>
      </c>
      <c r="AR43" s="2">
        <f>IF(AM43=5,#REF!,0)</f>
        <v>0</v>
      </c>
      <c r="BN43" s="47">
        <v>1</v>
      </c>
      <c r="BO43" s="47">
        <v>7</v>
      </c>
      <c r="CM43" s="2">
        <v>3.8999999999999999E-4</v>
      </c>
    </row>
    <row r="44" spans="1:91" s="2" customFormat="1" outlineLevel="1" x14ac:dyDescent="0.2">
      <c r="A44" s="36">
        <f>IF(ISNUMBER(A43),A43+1,IF(ISNUMBER(#REF!),#REF!+1,IF(ISNUMBER(A42),A42+1,IF(ISNUMBER(A41),A41+1,IF(ISNUMBER(A40),A40+1,IF(ISNUMBER(A39),A39+1,IF(ISNUMBER(A38),A38+1,IF(ISNUMBER(A37),A37+1,IF(ISNUMBER(A36),A36+1,IF(ISNUMBER(A35),A35+1,0))))))))))</f>
        <v>34</v>
      </c>
      <c r="B44" s="69" t="str">
        <f>CONCATENATE($B$43,-(A44-$A$44+1))</f>
        <v>734-1</v>
      </c>
      <c r="C44" s="14" t="s">
        <v>109</v>
      </c>
      <c r="D44" s="15" t="s">
        <v>10</v>
      </c>
      <c r="E44" s="16">
        <v>4</v>
      </c>
      <c r="F44" s="76"/>
      <c r="G44" s="17">
        <f t="shared" ref="G44" si="7">E44*F44</f>
        <v>0</v>
      </c>
      <c r="BN44" s="47"/>
      <c r="BO44" s="47"/>
    </row>
    <row r="45" spans="1:91" s="2" customFormat="1" outlineLevel="1" x14ac:dyDescent="0.2">
      <c r="A45" s="36">
        <f>IF(ISNUMBER(A44),A44+1,IF(ISNUMBER(A43),A43+1,IF(ISNUMBER(#REF!),#REF!+1,IF(ISNUMBER(A42),A42+1,IF(ISNUMBER(A41),A41+1,IF(ISNUMBER(A40),A40+1,IF(ISNUMBER(A39),A39+1,IF(ISNUMBER(A38),A38+1,IF(ISNUMBER(A37),A37+1,IF(ISNUMBER(A36),A36+1,0))))))))))</f>
        <v>35</v>
      </c>
      <c r="B45" s="69" t="str">
        <f t="shared" ref="B45:B120" si="8">CONCATENATE($B$43,-(A45-$A$44+1))</f>
        <v>734-2</v>
      </c>
      <c r="C45" s="14" t="s">
        <v>116</v>
      </c>
      <c r="D45" s="15" t="s">
        <v>10</v>
      </c>
      <c r="E45" s="16">
        <v>8</v>
      </c>
      <c r="F45" s="76"/>
      <c r="G45" s="17">
        <f t="shared" ref="G45:G46" si="9">E45*F45</f>
        <v>0</v>
      </c>
      <c r="BN45" s="47"/>
      <c r="BO45" s="47"/>
    </row>
    <row r="46" spans="1:91" s="2" customFormat="1" outlineLevel="1" x14ac:dyDescent="0.2">
      <c r="A46" s="36">
        <f>IF(ISNUMBER(A45),A45+1,IF(ISNUMBER(A44),A44+1,IF(ISNUMBER(A43),A43+1,IF(ISNUMBER(#REF!),#REF!+1,IF(ISNUMBER(A42),A42+1,IF(ISNUMBER(A41),A41+1,IF(ISNUMBER(A40),A40+1,IF(ISNUMBER(A39),A39+1,IF(ISNUMBER(A38),A38+1,IF(ISNUMBER(A37),A37+1,0))))))))))</f>
        <v>36</v>
      </c>
      <c r="B46" s="69" t="str">
        <f t="shared" si="8"/>
        <v>734-3</v>
      </c>
      <c r="C46" s="14" t="s">
        <v>114</v>
      </c>
      <c r="D46" s="15" t="s">
        <v>10</v>
      </c>
      <c r="E46" s="16">
        <v>1</v>
      </c>
      <c r="F46" s="76"/>
      <c r="G46" s="17">
        <f t="shared" si="9"/>
        <v>0</v>
      </c>
      <c r="BN46" s="47"/>
      <c r="BO46" s="47"/>
    </row>
    <row r="47" spans="1:91" s="2" customFormat="1" ht="22.5" outlineLevel="1" x14ac:dyDescent="0.2">
      <c r="A47" s="36">
        <f>IF(ISNUMBER(A46),A46+1,IF(ISNUMBER(A45),A45+1,IF(ISNUMBER(A44),A44+1,IF(ISNUMBER(A43),A43+1,IF(ISNUMBER(#REF!),#REF!+1,IF(ISNUMBER(A42),A42+1,IF(ISNUMBER(A41),A41+1,IF(ISNUMBER(A40),A40+1,IF(ISNUMBER(A39),A39+1,IF(ISNUMBER(A38),A38+1,0))))))))))</f>
        <v>37</v>
      </c>
      <c r="B47" s="69" t="str">
        <f t="shared" si="8"/>
        <v>734-4</v>
      </c>
      <c r="C47" s="14" t="s">
        <v>132</v>
      </c>
      <c r="D47" s="15" t="s">
        <v>10</v>
      </c>
      <c r="E47" s="16">
        <v>1</v>
      </c>
      <c r="F47" s="76"/>
      <c r="G47" s="17">
        <f t="shared" ref="G47" si="10">E47*F47</f>
        <v>0</v>
      </c>
      <c r="BN47" s="47"/>
      <c r="BO47" s="47"/>
    </row>
    <row r="48" spans="1:91" s="65" customFormat="1" outlineLevel="1" x14ac:dyDescent="0.2">
      <c r="A48" s="36">
        <f>IF(ISNUMBER(A47),A47+1,IF(ISNUMBER(A46),A46+1,IF(ISNUMBER(A45),A45+1,IF(ISNUMBER(A44),A44+1,IF(ISNUMBER(A43),A43+1,IF(ISNUMBER(#REF!),#REF!+1,IF(ISNUMBER(A42),A42+1,IF(ISNUMBER(A41),A41+1,IF(ISNUMBER(A40),A40+1,IF(ISNUMBER(A39),A39+1,0))))))))))</f>
        <v>38</v>
      </c>
      <c r="B48" s="69" t="str">
        <f t="shared" si="8"/>
        <v>734-5</v>
      </c>
      <c r="C48" s="14" t="s">
        <v>144</v>
      </c>
      <c r="D48" s="15" t="s">
        <v>10</v>
      </c>
      <c r="E48" s="16">
        <v>20</v>
      </c>
      <c r="F48" s="76"/>
      <c r="G48" s="17">
        <f t="shared" ref="G48:G55" si="11">E48*F48</f>
        <v>0</v>
      </c>
    </row>
    <row r="49" spans="1:67" s="65" customFormat="1" outlineLevel="1" x14ac:dyDescent="0.2">
      <c r="A49" s="36">
        <f>IF(ISNUMBER(A48),A48+1,IF(ISNUMBER(A47),A47+1,IF(ISNUMBER(A46),A46+1,IF(ISNUMBER(A45),A45+1,IF(ISNUMBER(A44),A44+1,IF(ISNUMBER(A43),A43+1,IF(ISNUMBER(#REF!),#REF!+1,IF(ISNUMBER(A42),A42+1,IF(ISNUMBER(A41),A41+1,IF(ISNUMBER(A40),A40+1,0))))))))))</f>
        <v>39</v>
      </c>
      <c r="B49" s="69" t="str">
        <f t="shared" si="8"/>
        <v>734-6</v>
      </c>
      <c r="C49" s="14" t="s">
        <v>145</v>
      </c>
      <c r="D49" s="15" t="s">
        <v>10</v>
      </c>
      <c r="E49" s="16">
        <v>20</v>
      </c>
      <c r="F49" s="76"/>
      <c r="G49" s="17">
        <f t="shared" si="11"/>
        <v>0</v>
      </c>
    </row>
    <row r="50" spans="1:67" s="65" customFormat="1" outlineLevel="1" x14ac:dyDescent="0.2">
      <c r="A50" s="36">
        <f>IF(ISNUMBER(A49),A49+1,IF(ISNUMBER(A48),A48+1,IF(ISNUMBER(A47),A47+1,IF(ISNUMBER(A46),A46+1,IF(ISNUMBER(A45),A45+1,IF(ISNUMBER(A44),A44+1,IF(ISNUMBER(A43),A43+1,IF(ISNUMBER(#REF!),#REF!+1,IF(ISNUMBER(A42),A42+1,IF(ISNUMBER(A41),A41+1,0))))))))))</f>
        <v>40</v>
      </c>
      <c r="B50" s="69" t="str">
        <f t="shared" si="8"/>
        <v>734-7</v>
      </c>
      <c r="C50" s="14" t="s">
        <v>35</v>
      </c>
      <c r="D50" s="15" t="s">
        <v>10</v>
      </c>
      <c r="E50" s="16">
        <v>20</v>
      </c>
      <c r="F50" s="76"/>
      <c r="G50" s="17">
        <f t="shared" si="11"/>
        <v>0</v>
      </c>
    </row>
    <row r="51" spans="1:67" s="65" customFormat="1" outlineLevel="1" x14ac:dyDescent="0.2">
      <c r="A51" s="36">
        <f>IF(ISNUMBER(A50),A50+1,IF(ISNUMBER(A49),A49+1,IF(ISNUMBER(A48),A48+1,IF(ISNUMBER(A47),A47+1,IF(ISNUMBER(A46),A46+1,IF(ISNUMBER(A45),A45+1,IF(ISNUMBER(A44),A44+1,IF(ISNUMBER(A43),A43+1,IF(ISNUMBER(#REF!),#REF!+1,IF(ISNUMBER(A42),A42+1,0))))))))))</f>
        <v>41</v>
      </c>
      <c r="B51" s="69" t="str">
        <f t="shared" si="8"/>
        <v>734-8</v>
      </c>
      <c r="C51" s="14" t="s">
        <v>19</v>
      </c>
      <c r="D51" s="15" t="s">
        <v>10</v>
      </c>
      <c r="E51" s="16">
        <v>20</v>
      </c>
      <c r="F51" s="76"/>
      <c r="G51" s="17">
        <f t="shared" si="11"/>
        <v>0</v>
      </c>
    </row>
    <row r="52" spans="1:67" s="2" customFormat="1" outlineLevel="1" x14ac:dyDescent="0.2">
      <c r="A52" s="36">
        <f>IF(ISNUMBER(A51),A51+1,IF(ISNUMBER(A50),A50+1,IF(ISNUMBER(A49),A49+1,IF(ISNUMBER(A48),A48+1,IF(ISNUMBER(A47),A47+1,IF(ISNUMBER(A46),A46+1,IF(ISNUMBER(A45),A45+1,IF(ISNUMBER(A44),A44+1,IF(ISNUMBER(A43),A43+1,IF(ISNUMBER(#REF!),#REF!+1,0))))))))))</f>
        <v>42</v>
      </c>
      <c r="B52" s="69" t="str">
        <f t="shared" si="8"/>
        <v>734-9</v>
      </c>
      <c r="C52" s="14" t="s">
        <v>53</v>
      </c>
      <c r="D52" s="15" t="s">
        <v>10</v>
      </c>
      <c r="E52" s="16">
        <v>16</v>
      </c>
      <c r="F52" s="76"/>
      <c r="G52" s="17">
        <f t="shared" si="11"/>
        <v>0</v>
      </c>
      <c r="BN52" s="47"/>
      <c r="BO52" s="47"/>
    </row>
    <row r="53" spans="1:67" s="62" customFormat="1" outlineLevel="1" x14ac:dyDescent="0.2">
      <c r="A53" s="36">
        <f t="shared" ref="A53:A56" si="12">IF(ISNUMBER(A52),A52+1,IF(ISNUMBER(A51),A51+1,IF(ISNUMBER(A50),A50+1,IF(ISNUMBER(A49),A49+1,IF(ISNUMBER(A48),A48+1,IF(ISNUMBER(A47),A47+1,IF(ISNUMBER(A46),A46+1,IF(ISNUMBER(A45),A45+1,IF(ISNUMBER(A44),A44+1,IF(ISNUMBER(A43),A43+1,0))))))))))</f>
        <v>43</v>
      </c>
      <c r="B53" s="69" t="str">
        <f t="shared" si="8"/>
        <v>734-10</v>
      </c>
      <c r="C53" s="14" t="s">
        <v>44</v>
      </c>
      <c r="D53" s="15" t="s">
        <v>10</v>
      </c>
      <c r="E53" s="16">
        <v>16</v>
      </c>
      <c r="F53" s="76"/>
      <c r="G53" s="17">
        <f t="shared" si="11"/>
        <v>0</v>
      </c>
      <c r="H53" s="2"/>
      <c r="I53" s="2"/>
      <c r="J53" s="2"/>
      <c r="K53" s="2"/>
      <c r="L53" s="2"/>
    </row>
    <row r="54" spans="1:67" s="62" customFormat="1" outlineLevel="1" x14ac:dyDescent="0.2">
      <c r="A54" s="36">
        <f t="shared" si="12"/>
        <v>44</v>
      </c>
      <c r="B54" s="69" t="str">
        <f t="shared" si="8"/>
        <v>734-11</v>
      </c>
      <c r="C54" s="14" t="s">
        <v>23</v>
      </c>
      <c r="D54" s="15" t="s">
        <v>10</v>
      </c>
      <c r="E54" s="16">
        <v>56</v>
      </c>
      <c r="F54" s="76"/>
      <c r="G54" s="17">
        <f t="shared" si="11"/>
        <v>0</v>
      </c>
    </row>
    <row r="55" spans="1:67" s="2" customFormat="1" ht="22.5" outlineLevel="1" x14ac:dyDescent="0.2">
      <c r="A55" s="36">
        <f t="shared" si="12"/>
        <v>45</v>
      </c>
      <c r="B55" s="69" t="str">
        <f t="shared" si="8"/>
        <v>734-12</v>
      </c>
      <c r="C55" s="14" t="s">
        <v>113</v>
      </c>
      <c r="D55" s="15" t="s">
        <v>10</v>
      </c>
      <c r="E55" s="16">
        <v>1</v>
      </c>
      <c r="F55" s="76"/>
      <c r="G55" s="17">
        <f t="shared" si="11"/>
        <v>0</v>
      </c>
      <c r="H55" s="58"/>
      <c r="AN55" s="48"/>
      <c r="AO55" s="48"/>
      <c r="AP55" s="48"/>
      <c r="AQ55" s="48"/>
      <c r="AR55" s="48"/>
    </row>
    <row r="56" spans="1:67" s="2" customFormat="1" ht="22.5" outlineLevel="1" x14ac:dyDescent="0.2">
      <c r="A56" s="36">
        <f t="shared" si="12"/>
        <v>46</v>
      </c>
      <c r="B56" s="69" t="str">
        <f t="shared" si="8"/>
        <v>734-13</v>
      </c>
      <c r="C56" s="14" t="s">
        <v>131</v>
      </c>
      <c r="D56" s="15" t="s">
        <v>10</v>
      </c>
      <c r="E56" s="16">
        <v>1</v>
      </c>
      <c r="F56" s="76"/>
      <c r="G56" s="17">
        <f t="shared" ref="G56" si="13">E56*F56</f>
        <v>0</v>
      </c>
      <c r="H56" s="58"/>
      <c r="AN56" s="48"/>
      <c r="AO56" s="48"/>
      <c r="AP56" s="48"/>
      <c r="AQ56" s="48"/>
      <c r="AR56" s="48"/>
    </row>
    <row r="57" spans="1:67" s="2" customFormat="1" outlineLevel="1" x14ac:dyDescent="0.2">
      <c r="A57" s="36"/>
      <c r="B57" s="37"/>
      <c r="C57" s="60" t="s">
        <v>135</v>
      </c>
      <c r="D57" s="61"/>
      <c r="E57" s="61"/>
      <c r="F57" s="76"/>
      <c r="G57" s="17"/>
      <c r="H57" s="41"/>
      <c r="BN57" s="47"/>
      <c r="BO57" s="47"/>
    </row>
    <row r="58" spans="1:67" s="2" customFormat="1" outlineLevel="1" x14ac:dyDescent="0.2">
      <c r="A58" s="36">
        <f>IF(ISNUMBER(A57),A57+1,IF(ISNUMBER(A56),A56+1,IF(ISNUMBER(A55),A55+1,IF(ISNUMBER(A54),A54+1,IF(ISNUMBER(A53),A53+1,IF(ISNUMBER(A52),A52+1,IF(ISNUMBER(A51),A51+1,IF(ISNUMBER(A50),A50+1,IF(ISNUMBER(A49),A49+1,IF(ISNUMBER(A48),A48+1,0))))))))))</f>
        <v>47</v>
      </c>
      <c r="B58" s="69" t="str">
        <f t="shared" si="8"/>
        <v>734-14</v>
      </c>
      <c r="C58" s="14" t="s">
        <v>123</v>
      </c>
      <c r="D58" s="15" t="s">
        <v>10</v>
      </c>
      <c r="E58" s="16">
        <v>2</v>
      </c>
      <c r="F58" s="76"/>
      <c r="G58" s="17">
        <f>E58*F58</f>
        <v>0</v>
      </c>
      <c r="H58" s="41"/>
      <c r="BN58" s="47"/>
      <c r="BO58" s="47"/>
    </row>
    <row r="59" spans="1:67" s="2" customFormat="1" ht="45" outlineLevel="1" x14ac:dyDescent="0.2">
      <c r="A59" s="36">
        <f t="shared" ref="A59:A119" si="14">IF(ISNUMBER(A58),A58+1,IF(ISNUMBER(A57),A57+1,IF(ISNUMBER(A56),A56+1,IF(ISNUMBER(A55),A55+1,IF(ISNUMBER(A54),A54+1,IF(ISNUMBER(A53),A53+1,IF(ISNUMBER(A52),A52+1,IF(ISNUMBER(A51),A51+1,IF(ISNUMBER(A50),A50+1,IF(ISNUMBER(A49),A49+1,0))))))))))</f>
        <v>48</v>
      </c>
      <c r="B59" s="69" t="str">
        <f t="shared" si="8"/>
        <v>734-15</v>
      </c>
      <c r="C59" s="14" t="s">
        <v>112</v>
      </c>
      <c r="D59" s="15" t="s">
        <v>10</v>
      </c>
      <c r="E59" s="16">
        <v>1</v>
      </c>
      <c r="F59" s="76"/>
      <c r="G59" s="17">
        <f t="shared" ref="G59:G70" si="15">E59*F59</f>
        <v>0</v>
      </c>
      <c r="BN59" s="47"/>
      <c r="BO59" s="47"/>
    </row>
    <row r="60" spans="1:67" s="2" customFormat="1" outlineLevel="1" x14ac:dyDescent="0.2">
      <c r="A60" s="36">
        <f t="shared" si="14"/>
        <v>49</v>
      </c>
      <c r="B60" s="69" t="str">
        <f t="shared" si="8"/>
        <v>734-16</v>
      </c>
      <c r="C60" s="14" t="s">
        <v>116</v>
      </c>
      <c r="D60" s="15" t="s">
        <v>10</v>
      </c>
      <c r="E60" s="16">
        <v>2</v>
      </c>
      <c r="F60" s="76"/>
      <c r="G60" s="17">
        <f t="shared" si="15"/>
        <v>0</v>
      </c>
      <c r="BN60" s="47"/>
      <c r="BO60" s="47"/>
    </row>
    <row r="61" spans="1:67" s="2" customFormat="1" outlineLevel="1" x14ac:dyDescent="0.2">
      <c r="A61" s="36">
        <f t="shared" si="14"/>
        <v>50</v>
      </c>
      <c r="B61" s="69" t="str">
        <f t="shared" si="8"/>
        <v>734-17</v>
      </c>
      <c r="C61" s="14" t="s">
        <v>109</v>
      </c>
      <c r="D61" s="15" t="s">
        <v>10</v>
      </c>
      <c r="E61" s="16">
        <v>4</v>
      </c>
      <c r="F61" s="76"/>
      <c r="G61" s="17">
        <f t="shared" si="15"/>
        <v>0</v>
      </c>
      <c r="BN61" s="47"/>
      <c r="BO61" s="47"/>
    </row>
    <row r="62" spans="1:67" s="2" customFormat="1" outlineLevel="1" x14ac:dyDescent="0.2">
      <c r="A62" s="36">
        <f t="shared" si="14"/>
        <v>51</v>
      </c>
      <c r="B62" s="69" t="str">
        <f t="shared" si="8"/>
        <v>734-18</v>
      </c>
      <c r="C62" s="14" t="s">
        <v>114</v>
      </c>
      <c r="D62" s="15" t="s">
        <v>10</v>
      </c>
      <c r="E62" s="16">
        <v>1</v>
      </c>
      <c r="F62" s="76"/>
      <c r="G62" s="17">
        <f t="shared" si="15"/>
        <v>0</v>
      </c>
      <c r="BN62" s="47"/>
      <c r="BO62" s="47"/>
    </row>
    <row r="63" spans="1:67" s="2" customFormat="1" outlineLevel="1" x14ac:dyDescent="0.2">
      <c r="A63" s="36">
        <f t="shared" si="14"/>
        <v>52</v>
      </c>
      <c r="B63" s="69" t="str">
        <f t="shared" si="8"/>
        <v>734-19</v>
      </c>
      <c r="C63" s="14" t="s">
        <v>115</v>
      </c>
      <c r="D63" s="15" t="s">
        <v>10</v>
      </c>
      <c r="E63" s="16">
        <v>1</v>
      </c>
      <c r="F63" s="76"/>
      <c r="G63" s="17">
        <f t="shared" si="15"/>
        <v>0</v>
      </c>
      <c r="BN63" s="47"/>
      <c r="BO63" s="47"/>
    </row>
    <row r="64" spans="1:67" s="2" customFormat="1" ht="22.5" outlineLevel="1" x14ac:dyDescent="0.2">
      <c r="A64" s="36">
        <f t="shared" si="14"/>
        <v>53</v>
      </c>
      <c r="B64" s="69" t="str">
        <f t="shared" si="8"/>
        <v>734-20</v>
      </c>
      <c r="C64" s="14" t="s">
        <v>113</v>
      </c>
      <c r="D64" s="15" t="s">
        <v>10</v>
      </c>
      <c r="E64" s="16">
        <v>1</v>
      </c>
      <c r="F64" s="76"/>
      <c r="G64" s="17">
        <f t="shared" si="15"/>
        <v>0</v>
      </c>
      <c r="H64" s="58"/>
      <c r="AN64" s="48"/>
      <c r="AO64" s="48"/>
      <c r="AP64" s="48"/>
      <c r="AQ64" s="48"/>
      <c r="AR64" s="48"/>
    </row>
    <row r="65" spans="1:67" s="2" customFormat="1" ht="22.5" outlineLevel="1" x14ac:dyDescent="0.2">
      <c r="A65" s="36">
        <f t="shared" si="14"/>
        <v>54</v>
      </c>
      <c r="B65" s="69" t="str">
        <f t="shared" si="8"/>
        <v>734-21</v>
      </c>
      <c r="C65" s="14" t="s">
        <v>118</v>
      </c>
      <c r="D65" s="15" t="s">
        <v>10</v>
      </c>
      <c r="E65" s="16">
        <v>1</v>
      </c>
      <c r="F65" s="76"/>
      <c r="G65" s="17">
        <f t="shared" si="15"/>
        <v>0</v>
      </c>
      <c r="BN65" s="47"/>
      <c r="BO65" s="47"/>
    </row>
    <row r="66" spans="1:67" s="2" customFormat="1" outlineLevel="1" x14ac:dyDescent="0.2">
      <c r="A66" s="36">
        <f t="shared" si="14"/>
        <v>55</v>
      </c>
      <c r="B66" s="69" t="str">
        <f t="shared" si="8"/>
        <v>734-22</v>
      </c>
      <c r="C66" s="14" t="s">
        <v>117</v>
      </c>
      <c r="D66" s="15" t="s">
        <v>10</v>
      </c>
      <c r="E66" s="16">
        <v>1</v>
      </c>
      <c r="F66" s="76"/>
      <c r="G66" s="17">
        <f t="shared" si="15"/>
        <v>0</v>
      </c>
      <c r="BN66" s="47"/>
      <c r="BO66" s="47"/>
    </row>
    <row r="67" spans="1:67" s="2" customFormat="1" outlineLevel="1" x14ac:dyDescent="0.2">
      <c r="A67" s="36">
        <f t="shared" si="14"/>
        <v>56</v>
      </c>
      <c r="B67" s="69" t="str">
        <f t="shared" si="8"/>
        <v>734-23</v>
      </c>
      <c r="C67" s="14" t="s">
        <v>54</v>
      </c>
      <c r="D67" s="15" t="s">
        <v>10</v>
      </c>
      <c r="E67" s="16">
        <v>6</v>
      </c>
      <c r="F67" s="76"/>
      <c r="G67" s="17">
        <f t="shared" si="15"/>
        <v>0</v>
      </c>
      <c r="H67" s="41"/>
      <c r="BN67" s="47"/>
      <c r="BO67" s="47"/>
    </row>
    <row r="68" spans="1:67" s="2" customFormat="1" outlineLevel="1" x14ac:dyDescent="0.2">
      <c r="A68" s="36">
        <f t="shared" si="14"/>
        <v>57</v>
      </c>
      <c r="B68" s="69" t="str">
        <f t="shared" si="8"/>
        <v>734-24</v>
      </c>
      <c r="C68" s="14" t="s">
        <v>145</v>
      </c>
      <c r="D68" s="15" t="s">
        <v>10</v>
      </c>
      <c r="E68" s="16">
        <v>4</v>
      </c>
      <c r="F68" s="76"/>
      <c r="G68" s="17">
        <f t="shared" si="15"/>
        <v>0</v>
      </c>
      <c r="H68" s="41"/>
      <c r="BN68" s="47"/>
      <c r="BO68" s="47"/>
    </row>
    <row r="69" spans="1:67" s="2" customFormat="1" outlineLevel="1" x14ac:dyDescent="0.2">
      <c r="A69" s="36">
        <f t="shared" si="14"/>
        <v>58</v>
      </c>
      <c r="B69" s="69" t="str">
        <f t="shared" si="8"/>
        <v>734-25</v>
      </c>
      <c r="C69" s="14" t="s">
        <v>144</v>
      </c>
      <c r="D69" s="15" t="s">
        <v>10</v>
      </c>
      <c r="E69" s="16">
        <v>2</v>
      </c>
      <c r="F69" s="76"/>
      <c r="G69" s="17">
        <f t="shared" si="15"/>
        <v>0</v>
      </c>
      <c r="H69" s="41"/>
      <c r="BN69" s="47"/>
      <c r="BO69" s="47"/>
    </row>
    <row r="70" spans="1:67" s="2" customFormat="1" outlineLevel="1" x14ac:dyDescent="0.2">
      <c r="A70" s="36">
        <f t="shared" si="14"/>
        <v>59</v>
      </c>
      <c r="B70" s="69" t="str">
        <f t="shared" si="8"/>
        <v>734-26</v>
      </c>
      <c r="C70" s="14" t="s">
        <v>119</v>
      </c>
      <c r="D70" s="15" t="s">
        <v>47</v>
      </c>
      <c r="E70" s="16">
        <v>2</v>
      </c>
      <c r="F70" s="76"/>
      <c r="G70" s="17">
        <f t="shared" si="15"/>
        <v>0</v>
      </c>
      <c r="H70" s="41"/>
      <c r="BN70" s="47"/>
      <c r="BO70" s="47"/>
    </row>
    <row r="71" spans="1:67" s="2" customFormat="1" outlineLevel="1" x14ac:dyDescent="0.2">
      <c r="A71" s="36"/>
      <c r="B71" s="37"/>
      <c r="C71" s="60" t="s">
        <v>122</v>
      </c>
      <c r="D71" s="61"/>
      <c r="E71" s="61"/>
      <c r="F71" s="76"/>
      <c r="G71" s="17"/>
      <c r="H71" s="41"/>
      <c r="BN71" s="47"/>
      <c r="BO71" s="47"/>
    </row>
    <row r="72" spans="1:67" s="2" customFormat="1" outlineLevel="1" x14ac:dyDescent="0.2">
      <c r="A72" s="36">
        <f t="shared" si="14"/>
        <v>60</v>
      </c>
      <c r="B72" s="69" t="str">
        <f t="shared" si="8"/>
        <v>734-27</v>
      </c>
      <c r="C72" s="14" t="s">
        <v>124</v>
      </c>
      <c r="D72" s="15" t="s">
        <v>10</v>
      </c>
      <c r="E72" s="16">
        <v>2</v>
      </c>
      <c r="F72" s="76"/>
      <c r="G72" s="17">
        <f>E72*F72</f>
        <v>0</v>
      </c>
      <c r="H72" s="41"/>
      <c r="BN72" s="47"/>
      <c r="BO72" s="47"/>
    </row>
    <row r="73" spans="1:67" s="2" customFormat="1" outlineLevel="1" x14ac:dyDescent="0.2">
      <c r="A73" s="36">
        <f t="shared" si="14"/>
        <v>61</v>
      </c>
      <c r="B73" s="69" t="str">
        <f t="shared" si="8"/>
        <v>734-28</v>
      </c>
      <c r="C73" s="14" t="s">
        <v>123</v>
      </c>
      <c r="D73" s="15" t="s">
        <v>10</v>
      </c>
      <c r="E73" s="16">
        <v>4</v>
      </c>
      <c r="F73" s="76"/>
      <c r="G73" s="17">
        <f>E73*F73</f>
        <v>0</v>
      </c>
      <c r="H73" s="41"/>
      <c r="BN73" s="47"/>
      <c r="BO73" s="47"/>
    </row>
    <row r="74" spans="1:67" s="2" customFormat="1" outlineLevel="1" x14ac:dyDescent="0.2">
      <c r="A74" s="36">
        <f t="shared" si="14"/>
        <v>62</v>
      </c>
      <c r="B74" s="69" t="str">
        <f t="shared" si="8"/>
        <v>734-29</v>
      </c>
      <c r="C74" s="14" t="s">
        <v>116</v>
      </c>
      <c r="D74" s="15" t="s">
        <v>10</v>
      </c>
      <c r="E74" s="16">
        <v>2</v>
      </c>
      <c r="F74" s="76"/>
      <c r="G74" s="17">
        <f t="shared" ref="G74" si="16">E74*F74</f>
        <v>0</v>
      </c>
      <c r="BN74" s="47"/>
      <c r="BO74" s="47"/>
    </row>
    <row r="75" spans="1:67" s="2" customFormat="1" outlineLevel="1" x14ac:dyDescent="0.2">
      <c r="A75" s="36">
        <f t="shared" si="14"/>
        <v>63</v>
      </c>
      <c r="B75" s="69" t="str">
        <f t="shared" si="8"/>
        <v>734-30</v>
      </c>
      <c r="C75" s="14" t="s">
        <v>109</v>
      </c>
      <c r="D75" s="15" t="s">
        <v>10</v>
      </c>
      <c r="E75" s="16">
        <v>2</v>
      </c>
      <c r="F75" s="76"/>
      <c r="G75" s="17">
        <f t="shared" ref="G75:G79" si="17">E75*F75</f>
        <v>0</v>
      </c>
      <c r="BN75" s="47"/>
      <c r="BO75" s="47"/>
    </row>
    <row r="76" spans="1:67" s="2" customFormat="1" outlineLevel="1" x14ac:dyDescent="0.2">
      <c r="A76" s="36">
        <f t="shared" si="14"/>
        <v>64</v>
      </c>
      <c r="B76" s="69" t="str">
        <f t="shared" si="8"/>
        <v>734-31</v>
      </c>
      <c r="C76" s="14" t="s">
        <v>125</v>
      </c>
      <c r="D76" s="15" t="s">
        <v>10</v>
      </c>
      <c r="E76" s="16">
        <v>1</v>
      </c>
      <c r="F76" s="76"/>
      <c r="G76" s="17">
        <f t="shared" si="17"/>
        <v>0</v>
      </c>
      <c r="BN76" s="47"/>
      <c r="BO76" s="47"/>
    </row>
    <row r="77" spans="1:67" s="2" customFormat="1" outlineLevel="1" x14ac:dyDescent="0.2">
      <c r="A77" s="36">
        <f t="shared" si="14"/>
        <v>65</v>
      </c>
      <c r="B77" s="69" t="str">
        <f t="shared" si="8"/>
        <v>734-32</v>
      </c>
      <c r="C77" s="14" t="s">
        <v>114</v>
      </c>
      <c r="D77" s="15" t="s">
        <v>10</v>
      </c>
      <c r="E77" s="16">
        <v>1</v>
      </c>
      <c r="F77" s="76"/>
      <c r="G77" s="17">
        <f t="shared" si="17"/>
        <v>0</v>
      </c>
      <c r="BN77" s="47"/>
      <c r="BO77" s="47"/>
    </row>
    <row r="78" spans="1:67" s="2" customFormat="1" ht="45" outlineLevel="1" x14ac:dyDescent="0.2">
      <c r="A78" s="36">
        <f t="shared" si="14"/>
        <v>66</v>
      </c>
      <c r="B78" s="69" t="str">
        <f t="shared" si="8"/>
        <v>734-33</v>
      </c>
      <c r="C78" s="14" t="s">
        <v>126</v>
      </c>
      <c r="D78" s="15" t="s">
        <v>10</v>
      </c>
      <c r="E78" s="16">
        <v>1</v>
      </c>
      <c r="F78" s="76"/>
      <c r="G78" s="17">
        <f t="shared" si="17"/>
        <v>0</v>
      </c>
      <c r="BN78" s="47"/>
      <c r="BO78" s="47"/>
    </row>
    <row r="79" spans="1:67" s="2" customFormat="1" ht="22.5" outlineLevel="1" x14ac:dyDescent="0.2">
      <c r="A79" s="36">
        <f t="shared" si="14"/>
        <v>67</v>
      </c>
      <c r="B79" s="69" t="str">
        <f t="shared" si="8"/>
        <v>734-34</v>
      </c>
      <c r="C79" s="14" t="s">
        <v>113</v>
      </c>
      <c r="D79" s="15" t="s">
        <v>10</v>
      </c>
      <c r="E79" s="16">
        <v>1</v>
      </c>
      <c r="F79" s="76"/>
      <c r="G79" s="17">
        <f t="shared" si="17"/>
        <v>0</v>
      </c>
      <c r="H79" s="58"/>
      <c r="AN79" s="48"/>
      <c r="AO79" s="48"/>
      <c r="AP79" s="48"/>
      <c r="AQ79" s="48"/>
      <c r="AR79" s="48"/>
    </row>
    <row r="80" spans="1:67" s="62" customFormat="1" ht="22.5" outlineLevel="1" x14ac:dyDescent="0.2">
      <c r="A80" s="36">
        <f t="shared" si="14"/>
        <v>68</v>
      </c>
      <c r="B80" s="69" t="str">
        <f t="shared" si="8"/>
        <v>734-35</v>
      </c>
      <c r="C80" s="14" t="s">
        <v>129</v>
      </c>
      <c r="D80" s="15" t="s">
        <v>10</v>
      </c>
      <c r="E80" s="16">
        <v>1</v>
      </c>
      <c r="F80" s="76"/>
      <c r="G80" s="17">
        <f>E80*F80</f>
        <v>0</v>
      </c>
      <c r="H80" s="41"/>
    </row>
    <row r="81" spans="1:91" s="62" customFormat="1" outlineLevel="1" x14ac:dyDescent="0.2">
      <c r="A81" s="36">
        <f t="shared" si="14"/>
        <v>69</v>
      </c>
      <c r="B81" s="69" t="str">
        <f t="shared" si="8"/>
        <v>734-36</v>
      </c>
      <c r="C81" s="14" t="s">
        <v>127</v>
      </c>
      <c r="D81" s="15" t="s">
        <v>10</v>
      </c>
      <c r="E81" s="16">
        <v>1</v>
      </c>
      <c r="F81" s="76"/>
      <c r="G81" s="17">
        <f>E81*F81</f>
        <v>0</v>
      </c>
      <c r="H81" s="41"/>
    </row>
    <row r="82" spans="1:91" s="62" customFormat="1" ht="22.5" outlineLevel="1" x14ac:dyDescent="0.2">
      <c r="A82" s="36">
        <f t="shared" si="14"/>
        <v>70</v>
      </c>
      <c r="B82" s="69" t="str">
        <f t="shared" si="8"/>
        <v>734-37</v>
      </c>
      <c r="C82" s="14" t="s">
        <v>128</v>
      </c>
      <c r="D82" s="15" t="s">
        <v>10</v>
      </c>
      <c r="E82" s="16">
        <v>1</v>
      </c>
      <c r="F82" s="76"/>
      <c r="G82" s="17">
        <f>E82*F82</f>
        <v>0</v>
      </c>
      <c r="H82" s="41"/>
    </row>
    <row r="83" spans="1:91" s="62" customFormat="1" ht="33.75" outlineLevel="1" x14ac:dyDescent="0.2">
      <c r="A83" s="36">
        <f t="shared" si="14"/>
        <v>71</v>
      </c>
      <c r="B83" s="69" t="str">
        <f t="shared" si="8"/>
        <v>734-38</v>
      </c>
      <c r="C83" s="14" t="s">
        <v>130</v>
      </c>
      <c r="D83" s="15" t="s">
        <v>47</v>
      </c>
      <c r="E83" s="16">
        <v>2</v>
      </c>
      <c r="F83" s="76"/>
      <c r="G83" s="17">
        <f t="shared" ref="G83:G89" si="18">E83*F83</f>
        <v>0</v>
      </c>
      <c r="H83" s="41"/>
    </row>
    <row r="84" spans="1:91" s="2" customFormat="1" outlineLevel="1" x14ac:dyDescent="0.2">
      <c r="A84" s="36">
        <f t="shared" si="14"/>
        <v>72</v>
      </c>
      <c r="B84" s="69" t="str">
        <f t="shared" si="8"/>
        <v>734-39</v>
      </c>
      <c r="C84" s="14" t="s">
        <v>54</v>
      </c>
      <c r="D84" s="15" t="s">
        <v>10</v>
      </c>
      <c r="E84" s="16">
        <v>6</v>
      </c>
      <c r="F84" s="76"/>
      <c r="G84" s="17">
        <f t="shared" si="18"/>
        <v>0</v>
      </c>
      <c r="H84" s="41"/>
      <c r="BN84" s="47"/>
      <c r="BO84" s="47"/>
    </row>
    <row r="85" spans="1:91" s="2" customFormat="1" outlineLevel="1" x14ac:dyDescent="0.2">
      <c r="A85" s="36">
        <f t="shared" si="14"/>
        <v>73</v>
      </c>
      <c r="B85" s="69" t="str">
        <f t="shared" si="8"/>
        <v>734-40</v>
      </c>
      <c r="C85" s="14" t="s">
        <v>53</v>
      </c>
      <c r="D85" s="15" t="s">
        <v>10</v>
      </c>
      <c r="E85" s="16">
        <v>2</v>
      </c>
      <c r="F85" s="76"/>
      <c r="G85" s="17">
        <f t="shared" si="18"/>
        <v>0</v>
      </c>
      <c r="H85" s="41"/>
      <c r="BN85" s="47"/>
      <c r="BO85" s="47"/>
    </row>
    <row r="86" spans="1:91" s="62" customFormat="1" outlineLevel="1" x14ac:dyDescent="0.2">
      <c r="A86" s="36">
        <f t="shared" si="14"/>
        <v>74</v>
      </c>
      <c r="B86" s="69" t="str">
        <f t="shared" si="8"/>
        <v>734-41</v>
      </c>
      <c r="C86" s="14" t="s">
        <v>44</v>
      </c>
      <c r="D86" s="15" t="s">
        <v>10</v>
      </c>
      <c r="E86" s="16">
        <v>2</v>
      </c>
      <c r="F86" s="76"/>
      <c r="G86" s="17">
        <f t="shared" si="18"/>
        <v>0</v>
      </c>
      <c r="H86" s="41"/>
      <c r="I86" s="2"/>
      <c r="J86" s="2"/>
      <c r="K86" s="2"/>
      <c r="L86" s="2"/>
    </row>
    <row r="87" spans="1:91" s="2" customFormat="1" outlineLevel="1" x14ac:dyDescent="0.2">
      <c r="A87" s="36">
        <f t="shared" si="14"/>
        <v>75</v>
      </c>
      <c r="B87" s="69" t="str">
        <f t="shared" si="8"/>
        <v>734-42</v>
      </c>
      <c r="C87" s="14" t="s">
        <v>55</v>
      </c>
      <c r="D87" s="15" t="s">
        <v>10</v>
      </c>
      <c r="E87" s="16">
        <v>2</v>
      </c>
      <c r="F87" s="76"/>
      <c r="G87" s="17">
        <f t="shared" si="18"/>
        <v>0</v>
      </c>
      <c r="H87" s="41"/>
      <c r="BN87" s="47"/>
      <c r="BO87" s="47"/>
    </row>
    <row r="88" spans="1:91" s="2" customFormat="1" outlineLevel="1" x14ac:dyDescent="0.2">
      <c r="A88" s="36">
        <f t="shared" si="14"/>
        <v>76</v>
      </c>
      <c r="B88" s="69" t="str">
        <f t="shared" si="8"/>
        <v>734-43</v>
      </c>
      <c r="C88" s="14" t="s">
        <v>56</v>
      </c>
      <c r="D88" s="15" t="s">
        <v>10</v>
      </c>
      <c r="E88" s="16">
        <v>2</v>
      </c>
      <c r="F88" s="76"/>
      <c r="G88" s="17">
        <f t="shared" si="18"/>
        <v>0</v>
      </c>
      <c r="H88" s="41"/>
      <c r="BN88" s="47"/>
      <c r="BO88" s="47"/>
    </row>
    <row r="89" spans="1:91" s="2" customFormat="1" outlineLevel="1" x14ac:dyDescent="0.2">
      <c r="A89" s="36">
        <f t="shared" si="14"/>
        <v>77</v>
      </c>
      <c r="B89" s="69" t="str">
        <f t="shared" si="8"/>
        <v>734-44</v>
      </c>
      <c r="C89" s="14" t="s">
        <v>57</v>
      </c>
      <c r="D89" s="15" t="s">
        <v>47</v>
      </c>
      <c r="E89" s="16">
        <v>1</v>
      </c>
      <c r="F89" s="76"/>
      <c r="G89" s="17">
        <f t="shared" si="18"/>
        <v>0</v>
      </c>
      <c r="H89" s="41"/>
      <c r="BN89" s="47"/>
      <c r="BO89" s="47"/>
    </row>
    <row r="90" spans="1:91" s="2" customFormat="1" outlineLevel="1" x14ac:dyDescent="0.2">
      <c r="A90" s="36"/>
      <c r="B90" s="37"/>
      <c r="C90" s="60" t="s">
        <v>140</v>
      </c>
      <c r="D90" s="61"/>
      <c r="E90" s="61" t="s">
        <v>138</v>
      </c>
      <c r="F90" s="76"/>
      <c r="G90" s="17"/>
      <c r="H90" s="41"/>
      <c r="BN90" s="47"/>
      <c r="BO90" s="47"/>
    </row>
    <row r="91" spans="1:91" s="2" customFormat="1" outlineLevel="1" x14ac:dyDescent="0.2">
      <c r="A91" s="36">
        <f>IF(ISNUMBER(#REF!),#REF!+1,IF(ISNUMBER(A90),A90+1,IF(ISNUMBER(A76),A76+1,IF(ISNUMBER(A75),A75+1,IF(ISNUMBER(A74),A74+1,IF(ISNUMBER(A73),A73+1,IF(ISNUMBER(A72),A72+1,IF(ISNUMBER(A71),A71+1,IF(ISNUMBER(A70),A70+1,IF(ISNUMBER(A69),A69+1,0))))))))))</f>
        <v>65</v>
      </c>
      <c r="B91" s="69" t="str">
        <f t="shared" ref="B91:B101" si="19">CONCATENATE($B$43,-(A91-$A$44+1))</f>
        <v>734-32</v>
      </c>
      <c r="C91" s="14" t="s">
        <v>116</v>
      </c>
      <c r="D91" s="15" t="s">
        <v>10</v>
      </c>
      <c r="E91" s="16">
        <v>2</v>
      </c>
      <c r="F91" s="76"/>
      <c r="G91" s="17">
        <f t="shared" ref="G91" si="20">E91*F91</f>
        <v>0</v>
      </c>
      <c r="BN91" s="47"/>
      <c r="BO91" s="47"/>
    </row>
    <row r="92" spans="1:91" s="2" customFormat="1" outlineLevel="1" x14ac:dyDescent="0.2">
      <c r="A92" s="36">
        <f>IF(ISNUMBER(A91),A91+1,IF(ISNUMBER(#REF!),#REF!+1,IF(ISNUMBER(A90),A90+1,IF(ISNUMBER(A76),A76+1,IF(ISNUMBER(A75),A75+1,IF(ISNUMBER(A74),A74+1,IF(ISNUMBER(A73),A73+1,IF(ISNUMBER(A72),A72+1,IF(ISNUMBER(A71),A71+1,IF(ISNUMBER(A70),A70+1,0))))))))))</f>
        <v>66</v>
      </c>
      <c r="B92" s="69" t="str">
        <f t="shared" si="19"/>
        <v>734-33</v>
      </c>
      <c r="C92" s="14" t="s">
        <v>141</v>
      </c>
      <c r="D92" s="15" t="s">
        <v>10</v>
      </c>
      <c r="E92" s="16">
        <v>6</v>
      </c>
      <c r="F92" s="76"/>
      <c r="G92" s="17">
        <f>E92*F92</f>
        <v>0</v>
      </c>
      <c r="H92" s="41"/>
      <c r="AM92" s="2">
        <v>2</v>
      </c>
      <c r="AN92" s="2">
        <f>IF(AM92=1,#REF!,0)</f>
        <v>0</v>
      </c>
      <c r="AO92" s="2" t="e">
        <f>IF(AM92=2,#REF!,0)</f>
        <v>#REF!</v>
      </c>
      <c r="AP92" s="2">
        <f>IF(AM92=3,#REF!,0)</f>
        <v>0</v>
      </c>
      <c r="AQ92" s="2">
        <f>IF(AM92=4,#REF!,0)</f>
        <v>0</v>
      </c>
      <c r="AR92" s="2">
        <f>IF(AM92=5,#REF!,0)</f>
        <v>0</v>
      </c>
      <c r="BN92" s="47">
        <v>1</v>
      </c>
      <c r="BO92" s="47">
        <v>7</v>
      </c>
      <c r="CM92" s="2">
        <v>1.06E-3</v>
      </c>
    </row>
    <row r="93" spans="1:91" s="62" customFormat="1" ht="22.5" outlineLevel="1" x14ac:dyDescent="0.2">
      <c r="A93" s="36">
        <f>IF(ISNUMBER(A92),A92+1,IF(ISNUMBER(A91),A91+1,IF(ISNUMBER(#REF!),#REF!+1,IF(ISNUMBER(A90),A90+1,IF(ISNUMBER(A76),A76+1,IF(ISNUMBER(A75),A75+1,IF(ISNUMBER(A74),A74+1,IF(ISNUMBER(A73),A73+1,IF(ISNUMBER(A72),A72+1,IF(ISNUMBER(A71),A71+1,0))))))))))</f>
        <v>67</v>
      </c>
      <c r="B93" s="69" t="str">
        <f t="shared" si="19"/>
        <v>734-34</v>
      </c>
      <c r="C93" s="14" t="s">
        <v>142</v>
      </c>
      <c r="D93" s="15" t="s">
        <v>10</v>
      </c>
      <c r="E93" s="16">
        <v>3</v>
      </c>
      <c r="F93" s="76"/>
      <c r="G93" s="17">
        <f>E93*F93</f>
        <v>0</v>
      </c>
      <c r="H93" s="41"/>
    </row>
    <row r="94" spans="1:91" s="62" customFormat="1" outlineLevel="1" x14ac:dyDescent="0.2">
      <c r="A94" s="36">
        <f>IF(ISNUMBER(A93),A93+1,IF(ISNUMBER(A92),A92+1,IF(ISNUMBER(A91),A91+1,IF(ISNUMBER(#REF!),#REF!+1,IF(ISNUMBER(A90),A90+1,IF(ISNUMBER(A76),A76+1,IF(ISNUMBER(A75),A75+1,IF(ISNUMBER(A74),A74+1,IF(ISNUMBER(A73),A73+1,IF(ISNUMBER(A72),A72+1,0))))))))))</f>
        <v>68</v>
      </c>
      <c r="B94" s="69" t="str">
        <f t="shared" si="19"/>
        <v>734-35</v>
      </c>
      <c r="C94" s="14" t="s">
        <v>127</v>
      </c>
      <c r="D94" s="15" t="s">
        <v>10</v>
      </c>
      <c r="E94" s="16">
        <v>6</v>
      </c>
      <c r="F94" s="76"/>
      <c r="G94" s="17">
        <f>E94*F94</f>
        <v>0</v>
      </c>
      <c r="H94" s="41"/>
    </row>
    <row r="95" spans="1:91" s="62" customFormat="1" ht="33.75" outlineLevel="1" x14ac:dyDescent="0.2">
      <c r="A95" s="36">
        <f>IF(ISNUMBER(A94),A94+1,IF(ISNUMBER(A93),A93+1,IF(ISNUMBER(A92),A92+1,IF(ISNUMBER(A91),A91+1,IF(ISNUMBER(#REF!),#REF!+1,IF(ISNUMBER(A90),A90+1,IF(ISNUMBER(A76),A76+1,IF(ISNUMBER(A75),A75+1,IF(ISNUMBER(A74),A74+1,IF(ISNUMBER(A73),A73+1,0))))))))))</f>
        <v>69</v>
      </c>
      <c r="B95" s="69" t="str">
        <f t="shared" si="19"/>
        <v>734-36</v>
      </c>
      <c r="C95" s="14" t="s">
        <v>72</v>
      </c>
      <c r="D95" s="15" t="s">
        <v>47</v>
      </c>
      <c r="E95" s="16">
        <v>6</v>
      </c>
      <c r="F95" s="76"/>
      <c r="G95" s="17">
        <f t="shared" ref="G95:G101" si="21">E95*F95</f>
        <v>0</v>
      </c>
      <c r="H95" s="41"/>
    </row>
    <row r="96" spans="1:91" s="2" customFormat="1" outlineLevel="1" x14ac:dyDescent="0.2">
      <c r="A96" s="36">
        <f>IF(ISNUMBER(A95),A95+1,IF(ISNUMBER(A94),A94+1,IF(ISNUMBER(A93),A93+1,IF(ISNUMBER(A92),A92+1,IF(ISNUMBER(A91),A91+1,IF(ISNUMBER(#REF!),#REF!+1,IF(ISNUMBER(A90),A90+1,IF(ISNUMBER(A76),A76+1,IF(ISNUMBER(A75),A75+1,IF(ISNUMBER(A74),A74+1,0))))))))))</f>
        <v>70</v>
      </c>
      <c r="B96" s="69" t="str">
        <f t="shared" si="19"/>
        <v>734-37</v>
      </c>
      <c r="C96" s="14" t="s">
        <v>54</v>
      </c>
      <c r="D96" s="15" t="s">
        <v>10</v>
      </c>
      <c r="E96" s="16">
        <v>18</v>
      </c>
      <c r="F96" s="76"/>
      <c r="G96" s="17">
        <f t="shared" si="21"/>
        <v>0</v>
      </c>
      <c r="H96" s="41"/>
      <c r="BN96" s="47"/>
      <c r="BO96" s="47"/>
    </row>
    <row r="97" spans="1:91" s="2" customFormat="1" outlineLevel="1" x14ac:dyDescent="0.2">
      <c r="A97" s="36">
        <f>IF(ISNUMBER(A96),A96+1,IF(ISNUMBER(A95),A95+1,IF(ISNUMBER(A94),A94+1,IF(ISNUMBER(A93),A93+1,IF(ISNUMBER(A92),A92+1,IF(ISNUMBER(A91),A91+1,IF(ISNUMBER(#REF!),#REF!+1,IF(ISNUMBER(A90),A90+1,IF(ISNUMBER(A76),A76+1,IF(ISNUMBER(A75),A75+1,0))))))))))</f>
        <v>71</v>
      </c>
      <c r="B97" s="69" t="str">
        <f t="shared" si="19"/>
        <v>734-38</v>
      </c>
      <c r="C97" s="14" t="s">
        <v>53</v>
      </c>
      <c r="D97" s="15" t="s">
        <v>10</v>
      </c>
      <c r="E97" s="16">
        <v>6</v>
      </c>
      <c r="F97" s="76"/>
      <c r="G97" s="17">
        <f t="shared" si="21"/>
        <v>0</v>
      </c>
      <c r="H97" s="41"/>
      <c r="BN97" s="47"/>
      <c r="BO97" s="47"/>
    </row>
    <row r="98" spans="1:91" s="62" customFormat="1" outlineLevel="1" x14ac:dyDescent="0.2">
      <c r="A98" s="36">
        <f>IF(ISNUMBER(A97),A97+1,IF(ISNUMBER(A96),A96+1,IF(ISNUMBER(A95),A95+1,IF(ISNUMBER(A94),A94+1,IF(ISNUMBER(A93),A93+1,IF(ISNUMBER(A92),A92+1,IF(ISNUMBER(A91),A91+1,IF(ISNUMBER(#REF!),#REF!+1,IF(ISNUMBER(A90),A90+1,IF(ISNUMBER(A76),A76+1,0))))))))))</f>
        <v>72</v>
      </c>
      <c r="B98" s="69" t="str">
        <f t="shared" si="19"/>
        <v>734-39</v>
      </c>
      <c r="C98" s="14" t="s">
        <v>44</v>
      </c>
      <c r="D98" s="15" t="s">
        <v>10</v>
      </c>
      <c r="E98" s="16">
        <v>6</v>
      </c>
      <c r="F98" s="76"/>
      <c r="G98" s="17">
        <f t="shared" si="21"/>
        <v>0</v>
      </c>
      <c r="H98" s="41"/>
      <c r="I98" s="2"/>
      <c r="J98" s="2"/>
      <c r="K98" s="2"/>
      <c r="L98" s="2"/>
    </row>
    <row r="99" spans="1:91" s="2" customFormat="1" outlineLevel="1" x14ac:dyDescent="0.2">
      <c r="A99" s="36">
        <f>IF(ISNUMBER(A98),A98+1,IF(ISNUMBER(A97),A97+1,IF(ISNUMBER(A96),A96+1,IF(ISNUMBER(A95),A95+1,IF(ISNUMBER(A94),A94+1,IF(ISNUMBER(A93),A93+1,IF(ISNUMBER(A92),A92+1,IF(ISNUMBER(A91),A91+1,IF(ISNUMBER(#REF!),#REF!+1,IF(ISNUMBER(A90),A90+1,0))))))))))</f>
        <v>73</v>
      </c>
      <c r="B99" s="69" t="str">
        <f t="shared" si="19"/>
        <v>734-40</v>
      </c>
      <c r="C99" s="14" t="s">
        <v>55</v>
      </c>
      <c r="D99" s="15" t="s">
        <v>10</v>
      </c>
      <c r="E99" s="16">
        <v>6</v>
      </c>
      <c r="F99" s="76"/>
      <c r="G99" s="17">
        <f t="shared" si="21"/>
        <v>0</v>
      </c>
      <c r="H99" s="41"/>
      <c r="BN99" s="47"/>
      <c r="BO99" s="47"/>
    </row>
    <row r="100" spans="1:91" s="2" customFormat="1" outlineLevel="1" x14ac:dyDescent="0.2">
      <c r="A100" s="36">
        <f>IF(ISNUMBER(A99),A99+1,IF(ISNUMBER(A98),A98+1,IF(ISNUMBER(A97),A97+1,IF(ISNUMBER(A96),A96+1,IF(ISNUMBER(A95),A95+1,IF(ISNUMBER(A94),A94+1,IF(ISNUMBER(A93),A93+1,IF(ISNUMBER(A92),A92+1,IF(ISNUMBER(A91),A91+1,IF(ISNUMBER(#REF!),#REF!+1,0))))))))))</f>
        <v>74</v>
      </c>
      <c r="B100" s="69" t="str">
        <f t="shared" si="19"/>
        <v>734-41</v>
      </c>
      <c r="C100" s="14" t="s">
        <v>56</v>
      </c>
      <c r="D100" s="15" t="s">
        <v>10</v>
      </c>
      <c r="E100" s="16">
        <v>6</v>
      </c>
      <c r="F100" s="76"/>
      <c r="G100" s="17">
        <f t="shared" si="21"/>
        <v>0</v>
      </c>
      <c r="H100" s="41"/>
      <c r="BN100" s="47"/>
      <c r="BO100" s="47"/>
    </row>
    <row r="101" spans="1:91" s="2" customFormat="1" outlineLevel="1" x14ac:dyDescent="0.2">
      <c r="A101" s="36">
        <f t="shared" si="14"/>
        <v>75</v>
      </c>
      <c r="B101" s="69" t="str">
        <f t="shared" si="19"/>
        <v>734-42</v>
      </c>
      <c r="C101" s="14" t="s">
        <v>57</v>
      </c>
      <c r="D101" s="15" t="s">
        <v>47</v>
      </c>
      <c r="E101" s="16">
        <v>3</v>
      </c>
      <c r="F101" s="76"/>
      <c r="G101" s="17">
        <f t="shared" si="21"/>
        <v>0</v>
      </c>
      <c r="H101" s="41"/>
      <c r="BN101" s="47"/>
      <c r="BO101" s="47"/>
    </row>
    <row r="102" spans="1:91" s="2" customFormat="1" outlineLevel="1" x14ac:dyDescent="0.2">
      <c r="A102" s="36"/>
      <c r="B102" s="37"/>
      <c r="C102" s="60" t="s">
        <v>137</v>
      </c>
      <c r="D102" s="61"/>
      <c r="E102" s="61" t="s">
        <v>136</v>
      </c>
      <c r="F102" s="76"/>
      <c r="G102" s="17"/>
      <c r="H102" s="41"/>
      <c r="BN102" s="47"/>
      <c r="BO102" s="47"/>
    </row>
    <row r="103" spans="1:91" s="2" customFormat="1" outlineLevel="1" x14ac:dyDescent="0.2">
      <c r="A103" s="36">
        <f>IF(ISNUMBER(A102),A102+1,IF(ISNUMBER(A89),A89+1,IF(ISNUMBER(A88),A88+1,IF(ISNUMBER(A87),A87+1,IF(ISNUMBER(A86),A86+1,IF(ISNUMBER(A85),A85+1,IF(ISNUMBER(A84),A84+1,IF(ISNUMBER(A83),A83+1,IF(ISNUMBER(A82),A82+1,IF(ISNUMBER(A81),A81+1,0))))))))))</f>
        <v>78</v>
      </c>
      <c r="B103" s="69" t="str">
        <f t="shared" si="8"/>
        <v>734-45</v>
      </c>
      <c r="C103" s="14" t="s">
        <v>71</v>
      </c>
      <c r="D103" s="15" t="s">
        <v>10</v>
      </c>
      <c r="E103" s="16">
        <v>6</v>
      </c>
      <c r="F103" s="76"/>
      <c r="G103" s="17">
        <f>E103*F103</f>
        <v>0</v>
      </c>
      <c r="H103" s="41"/>
      <c r="BN103" s="47"/>
      <c r="BO103" s="47"/>
    </row>
    <row r="104" spans="1:91" s="2" customFormat="1" outlineLevel="1" x14ac:dyDescent="0.2">
      <c r="A104" s="36">
        <f>IF(ISNUMBER(A103),A103+1,IF(ISNUMBER(A102),A102+1,IF(ISNUMBER(A89),A89+1,IF(ISNUMBER(A88),A88+1,IF(ISNUMBER(A87),A87+1,IF(ISNUMBER(A86),A86+1,IF(ISNUMBER(A85),A85+1,IF(ISNUMBER(A84),A84+1,IF(ISNUMBER(A83),A83+1,IF(ISNUMBER(A82),A82+1,0))))))))))</f>
        <v>79</v>
      </c>
      <c r="B104" s="69" t="str">
        <f t="shared" si="8"/>
        <v>734-46</v>
      </c>
      <c r="C104" s="14" t="s">
        <v>116</v>
      </c>
      <c r="D104" s="15" t="s">
        <v>10</v>
      </c>
      <c r="E104" s="16">
        <v>2</v>
      </c>
      <c r="F104" s="76"/>
      <c r="G104" s="17">
        <f t="shared" ref="G104" si="22">E104*F104</f>
        <v>0</v>
      </c>
      <c r="BN104" s="47"/>
      <c r="BO104" s="47"/>
    </row>
    <row r="105" spans="1:91" s="2" customFormat="1" outlineLevel="1" x14ac:dyDescent="0.2">
      <c r="A105" s="36">
        <f>IF(ISNUMBER(A104),A104+1,IF(ISNUMBER(A103),A103+1,IF(ISNUMBER(A102),A102+1,IF(ISNUMBER(A89),A89+1,IF(ISNUMBER(A88),A88+1,IF(ISNUMBER(A87),A87+1,IF(ISNUMBER(A86),A86+1,IF(ISNUMBER(A85),A85+1,IF(ISNUMBER(A84),A84+1,IF(ISNUMBER(A83),A83+1,0))))))))))</f>
        <v>80</v>
      </c>
      <c r="B105" s="69" t="str">
        <f t="shared" si="8"/>
        <v>734-47</v>
      </c>
      <c r="C105" s="14" t="s">
        <v>110</v>
      </c>
      <c r="D105" s="15" t="s">
        <v>10</v>
      </c>
      <c r="E105" s="16">
        <v>6</v>
      </c>
      <c r="F105" s="76"/>
      <c r="G105" s="17">
        <f>E105*F105</f>
        <v>0</v>
      </c>
      <c r="H105" s="41"/>
      <c r="AM105" s="2">
        <v>2</v>
      </c>
      <c r="AN105" s="2">
        <f>IF(AM105=1,#REF!,0)</f>
        <v>0</v>
      </c>
      <c r="AO105" s="2" t="e">
        <f>IF(AM105=2,#REF!,0)</f>
        <v>#REF!</v>
      </c>
      <c r="AP105" s="2">
        <f>IF(AM105=3,#REF!,0)</f>
        <v>0</v>
      </c>
      <c r="AQ105" s="2">
        <f>IF(AM105=4,#REF!,0)</f>
        <v>0</v>
      </c>
      <c r="AR105" s="2">
        <f>IF(AM105=5,#REF!,0)</f>
        <v>0</v>
      </c>
      <c r="BN105" s="47">
        <v>1</v>
      </c>
      <c r="BO105" s="47">
        <v>7</v>
      </c>
      <c r="CM105" s="2">
        <v>1.06E-3</v>
      </c>
    </row>
    <row r="106" spans="1:91" s="62" customFormat="1" ht="22.5" outlineLevel="1" x14ac:dyDescent="0.2">
      <c r="A106" s="36">
        <f>IF(ISNUMBER(A105),A105+1,IF(ISNUMBER(A104),A104+1,IF(ISNUMBER(A103),A103+1,IF(ISNUMBER(A102),A102+1,IF(ISNUMBER(A89),A89+1,IF(ISNUMBER(A88),A88+1,IF(ISNUMBER(A87),A87+1,IF(ISNUMBER(A86),A86+1,IF(ISNUMBER(A85),A85+1,IF(ISNUMBER(A84),A84+1,0))))))))))</f>
        <v>81</v>
      </c>
      <c r="B106" s="69" t="str">
        <f t="shared" si="8"/>
        <v>734-48</v>
      </c>
      <c r="C106" s="14" t="s">
        <v>106</v>
      </c>
      <c r="D106" s="15" t="s">
        <v>10</v>
      </c>
      <c r="E106" s="16">
        <v>3</v>
      </c>
      <c r="F106" s="76"/>
      <c r="G106" s="17">
        <f>E106*F106</f>
        <v>0</v>
      </c>
      <c r="H106" s="41"/>
    </row>
    <row r="107" spans="1:91" s="62" customFormat="1" outlineLevel="1" x14ac:dyDescent="0.2">
      <c r="A107" s="36">
        <f>IF(ISNUMBER(A106),A106+1,IF(ISNUMBER(A105),A105+1,IF(ISNUMBER(A104),A104+1,IF(ISNUMBER(A103),A103+1,IF(ISNUMBER(A102),A102+1,IF(ISNUMBER(A89),A89+1,IF(ISNUMBER(A88),A88+1,IF(ISNUMBER(A87),A87+1,IF(ISNUMBER(A86),A86+1,IF(ISNUMBER(A85),A85+1,0))))))))))</f>
        <v>82</v>
      </c>
      <c r="B107" s="69" t="str">
        <f t="shared" si="8"/>
        <v>734-49</v>
      </c>
      <c r="C107" s="14" t="s">
        <v>127</v>
      </c>
      <c r="D107" s="15" t="s">
        <v>10</v>
      </c>
      <c r="E107" s="16">
        <v>6</v>
      </c>
      <c r="F107" s="76"/>
      <c r="G107" s="17">
        <f>E107*F107</f>
        <v>0</v>
      </c>
      <c r="H107" s="41"/>
    </row>
    <row r="108" spans="1:91" s="62" customFormat="1" ht="33.75" outlineLevel="1" x14ac:dyDescent="0.2">
      <c r="A108" s="36">
        <f>IF(ISNUMBER(A107),A107+1,IF(ISNUMBER(A106),A106+1,IF(ISNUMBER(A105),A105+1,IF(ISNUMBER(A104),A104+1,IF(ISNUMBER(A103),A103+1,IF(ISNUMBER(A102),A102+1,IF(ISNUMBER(A89),A89+1,IF(ISNUMBER(A88),A88+1,IF(ISNUMBER(A87),A87+1,IF(ISNUMBER(A86),A86+1,0))))))))))</f>
        <v>83</v>
      </c>
      <c r="B108" s="69" t="str">
        <f t="shared" si="8"/>
        <v>734-50</v>
      </c>
      <c r="C108" s="14" t="s">
        <v>72</v>
      </c>
      <c r="D108" s="15" t="s">
        <v>47</v>
      </c>
      <c r="E108" s="16">
        <v>6</v>
      </c>
      <c r="F108" s="76"/>
      <c r="G108" s="17">
        <f t="shared" ref="G108:G114" si="23">E108*F108</f>
        <v>0</v>
      </c>
      <c r="H108" s="41"/>
    </row>
    <row r="109" spans="1:91" s="2" customFormat="1" outlineLevel="1" x14ac:dyDescent="0.2">
      <c r="A109" s="36">
        <f>IF(ISNUMBER(A108),A108+1,IF(ISNUMBER(A107),A107+1,IF(ISNUMBER(A106),A106+1,IF(ISNUMBER(A105),A105+1,IF(ISNUMBER(A104),A104+1,IF(ISNUMBER(A103),A103+1,IF(ISNUMBER(A102),A102+1,IF(ISNUMBER(A89),A89+1,IF(ISNUMBER(A88),A88+1,IF(ISNUMBER(A87),A87+1,0))))))))))</f>
        <v>84</v>
      </c>
      <c r="B109" s="69" t="str">
        <f t="shared" si="8"/>
        <v>734-51</v>
      </c>
      <c r="C109" s="14" t="s">
        <v>54</v>
      </c>
      <c r="D109" s="15" t="s">
        <v>10</v>
      </c>
      <c r="E109" s="16">
        <v>18</v>
      </c>
      <c r="F109" s="76"/>
      <c r="G109" s="17">
        <f t="shared" si="23"/>
        <v>0</v>
      </c>
      <c r="H109" s="41"/>
      <c r="BN109" s="47"/>
      <c r="BO109" s="47"/>
    </row>
    <row r="110" spans="1:91" s="2" customFormat="1" outlineLevel="1" x14ac:dyDescent="0.2">
      <c r="A110" s="36">
        <f>IF(ISNUMBER(A109),A109+1,IF(ISNUMBER(A108),A108+1,IF(ISNUMBER(A107),A107+1,IF(ISNUMBER(A106),A106+1,IF(ISNUMBER(A105),A105+1,IF(ISNUMBER(A104),A104+1,IF(ISNUMBER(A103),A103+1,IF(ISNUMBER(A102),A102+1,IF(ISNUMBER(A89),A89+1,IF(ISNUMBER(A88),A88+1,0))))))))))</f>
        <v>85</v>
      </c>
      <c r="B110" s="69" t="str">
        <f t="shared" si="8"/>
        <v>734-52</v>
      </c>
      <c r="C110" s="14" t="s">
        <v>53</v>
      </c>
      <c r="D110" s="15" t="s">
        <v>10</v>
      </c>
      <c r="E110" s="16">
        <v>6</v>
      </c>
      <c r="F110" s="76"/>
      <c r="G110" s="17">
        <f t="shared" si="23"/>
        <v>0</v>
      </c>
      <c r="H110" s="41"/>
      <c r="BN110" s="47"/>
      <c r="BO110" s="47"/>
    </row>
    <row r="111" spans="1:91" s="62" customFormat="1" outlineLevel="1" x14ac:dyDescent="0.2">
      <c r="A111" s="36">
        <f>IF(ISNUMBER(A110),A110+1,IF(ISNUMBER(A109),A109+1,IF(ISNUMBER(A108),A108+1,IF(ISNUMBER(A107),A107+1,IF(ISNUMBER(A106),A106+1,IF(ISNUMBER(A105),A105+1,IF(ISNUMBER(A104),A104+1,IF(ISNUMBER(A103),A103+1,IF(ISNUMBER(A102),A102+1,IF(ISNUMBER(A89),A89+1,0))))))))))</f>
        <v>86</v>
      </c>
      <c r="B111" s="69" t="str">
        <f t="shared" si="8"/>
        <v>734-53</v>
      </c>
      <c r="C111" s="14" t="s">
        <v>44</v>
      </c>
      <c r="D111" s="15" t="s">
        <v>10</v>
      </c>
      <c r="E111" s="16">
        <v>6</v>
      </c>
      <c r="F111" s="76"/>
      <c r="G111" s="17">
        <f t="shared" si="23"/>
        <v>0</v>
      </c>
      <c r="H111" s="41"/>
      <c r="I111" s="2"/>
      <c r="J111" s="2"/>
      <c r="K111" s="2"/>
      <c r="L111" s="2"/>
    </row>
    <row r="112" spans="1:91" s="2" customFormat="1" outlineLevel="1" x14ac:dyDescent="0.2">
      <c r="A112" s="36">
        <f t="shared" si="14"/>
        <v>87</v>
      </c>
      <c r="B112" s="69" t="str">
        <f t="shared" si="8"/>
        <v>734-54</v>
      </c>
      <c r="C112" s="14" t="s">
        <v>55</v>
      </c>
      <c r="D112" s="15" t="s">
        <v>10</v>
      </c>
      <c r="E112" s="16">
        <v>6</v>
      </c>
      <c r="F112" s="76"/>
      <c r="G112" s="17">
        <f>E112*F112</f>
        <v>0</v>
      </c>
      <c r="H112" s="41"/>
      <c r="BN112" s="47"/>
      <c r="BO112" s="47"/>
    </row>
    <row r="113" spans="1:91" s="2" customFormat="1" outlineLevel="1" x14ac:dyDescent="0.2">
      <c r="A113" s="36">
        <f t="shared" si="14"/>
        <v>88</v>
      </c>
      <c r="B113" s="69" t="str">
        <f t="shared" si="8"/>
        <v>734-55</v>
      </c>
      <c r="C113" s="14" t="s">
        <v>56</v>
      </c>
      <c r="D113" s="15" t="s">
        <v>10</v>
      </c>
      <c r="E113" s="16">
        <v>6</v>
      </c>
      <c r="F113" s="76"/>
      <c r="G113" s="17">
        <f t="shared" si="23"/>
        <v>0</v>
      </c>
      <c r="H113" s="41"/>
      <c r="BN113" s="47"/>
      <c r="BO113" s="47"/>
    </row>
    <row r="114" spans="1:91" s="2" customFormat="1" outlineLevel="1" x14ac:dyDescent="0.2">
      <c r="A114" s="36">
        <f t="shared" si="14"/>
        <v>89</v>
      </c>
      <c r="B114" s="69" t="str">
        <f t="shared" si="8"/>
        <v>734-56</v>
      </c>
      <c r="C114" s="14" t="s">
        <v>57</v>
      </c>
      <c r="D114" s="15" t="s">
        <v>47</v>
      </c>
      <c r="E114" s="16">
        <v>3</v>
      </c>
      <c r="F114" s="76"/>
      <c r="G114" s="17">
        <f t="shared" si="23"/>
        <v>0</v>
      </c>
      <c r="H114" s="41"/>
      <c r="BN114" s="47"/>
      <c r="BO114" s="47"/>
    </row>
    <row r="115" spans="1:91" s="2" customFormat="1" outlineLevel="1" x14ac:dyDescent="0.2">
      <c r="A115" s="36"/>
      <c r="B115" s="37"/>
      <c r="C115" s="60" t="s">
        <v>139</v>
      </c>
      <c r="D115" s="61"/>
      <c r="E115" s="61" t="s">
        <v>138</v>
      </c>
      <c r="F115" s="76"/>
      <c r="G115" s="17"/>
      <c r="H115" s="41"/>
      <c r="BN115" s="47"/>
      <c r="BO115" s="47"/>
    </row>
    <row r="116" spans="1:91" s="2" customFormat="1" outlineLevel="1" x14ac:dyDescent="0.2">
      <c r="A116" s="36">
        <f t="shared" si="14"/>
        <v>90</v>
      </c>
      <c r="B116" s="69" t="str">
        <f t="shared" si="8"/>
        <v>734-57</v>
      </c>
      <c r="C116" s="14" t="s">
        <v>107</v>
      </c>
      <c r="D116" s="15" t="s">
        <v>10</v>
      </c>
      <c r="E116" s="16">
        <v>12</v>
      </c>
      <c r="F116" s="76"/>
      <c r="G116" s="17">
        <f>E116*F116</f>
        <v>0</v>
      </c>
      <c r="H116" s="41"/>
      <c r="BN116" s="47"/>
      <c r="BO116" s="47"/>
    </row>
    <row r="117" spans="1:91" s="2" customFormat="1" outlineLevel="1" x14ac:dyDescent="0.2">
      <c r="A117" s="36">
        <f t="shared" si="14"/>
        <v>91</v>
      </c>
      <c r="B117" s="69" t="str">
        <f t="shared" si="8"/>
        <v>734-58</v>
      </c>
      <c r="C117" s="14" t="s">
        <v>116</v>
      </c>
      <c r="D117" s="15" t="s">
        <v>10</v>
      </c>
      <c r="E117" s="16">
        <v>2</v>
      </c>
      <c r="F117" s="76"/>
      <c r="G117" s="17">
        <f t="shared" ref="G117" si="24">E117*F117</f>
        <v>0</v>
      </c>
      <c r="BN117" s="47"/>
      <c r="BO117" s="47"/>
    </row>
    <row r="118" spans="1:91" s="2" customFormat="1" outlineLevel="1" x14ac:dyDescent="0.2">
      <c r="A118" s="36">
        <f t="shared" si="14"/>
        <v>92</v>
      </c>
      <c r="B118" s="69" t="str">
        <f t="shared" si="8"/>
        <v>734-59</v>
      </c>
      <c r="C118" s="14" t="s">
        <v>111</v>
      </c>
      <c r="D118" s="15" t="s">
        <v>10</v>
      </c>
      <c r="E118" s="16">
        <v>12</v>
      </c>
      <c r="F118" s="76"/>
      <c r="G118" s="17">
        <f>E118*F118</f>
        <v>0</v>
      </c>
      <c r="H118" s="41"/>
      <c r="AM118" s="2">
        <v>2</v>
      </c>
      <c r="AN118" s="2">
        <f>IF(AM118=1,#REF!,0)</f>
        <v>0</v>
      </c>
      <c r="AO118" s="2" t="e">
        <f>IF(AM118=2,#REF!,0)</f>
        <v>#REF!</v>
      </c>
      <c r="AP118" s="2">
        <f>IF(AM118=3,#REF!,0)</f>
        <v>0</v>
      </c>
      <c r="AQ118" s="2">
        <f>IF(AM118=4,#REF!,0)</f>
        <v>0</v>
      </c>
      <c r="AR118" s="2">
        <f>IF(AM118=5,#REF!,0)</f>
        <v>0</v>
      </c>
      <c r="BN118" s="47">
        <v>1</v>
      </c>
      <c r="BO118" s="47">
        <v>7</v>
      </c>
      <c r="CM118" s="2">
        <v>1.06E-3</v>
      </c>
    </row>
    <row r="119" spans="1:91" s="62" customFormat="1" ht="22.5" outlineLevel="1" x14ac:dyDescent="0.2">
      <c r="A119" s="36">
        <f t="shared" si="14"/>
        <v>93</v>
      </c>
      <c r="B119" s="69" t="str">
        <f t="shared" si="8"/>
        <v>734-60</v>
      </c>
      <c r="C119" s="14" t="s">
        <v>108</v>
      </c>
      <c r="D119" s="15" t="s">
        <v>10</v>
      </c>
      <c r="E119" s="16">
        <v>6</v>
      </c>
      <c r="F119" s="76"/>
      <c r="G119" s="17">
        <f>E119*F119</f>
        <v>0</v>
      </c>
      <c r="H119" s="41"/>
    </row>
    <row r="120" spans="1:91" s="62" customFormat="1" outlineLevel="1" x14ac:dyDescent="0.2">
      <c r="A120" s="36">
        <f t="shared" ref="A120:A127" si="25">IF(ISNUMBER(A119),A119+1,IF(ISNUMBER(A118),A118+1,IF(ISNUMBER(A117),A117+1,IF(ISNUMBER(A116),A116+1,IF(ISNUMBER(A115),A115+1,IF(ISNUMBER(A114),A114+1,IF(ISNUMBER(A113),A113+1,IF(ISNUMBER(A112),A112+1,IF(ISNUMBER(A111),A111+1,IF(ISNUMBER(A110),A110+1,0))))))))))</f>
        <v>94</v>
      </c>
      <c r="B120" s="69" t="str">
        <f t="shared" si="8"/>
        <v>734-61</v>
      </c>
      <c r="C120" s="14" t="s">
        <v>127</v>
      </c>
      <c r="D120" s="15" t="s">
        <v>10</v>
      </c>
      <c r="E120" s="16">
        <v>6</v>
      </c>
      <c r="F120" s="76"/>
      <c r="G120" s="17">
        <f>E120*F120</f>
        <v>0</v>
      </c>
      <c r="H120" s="41"/>
    </row>
    <row r="121" spans="1:91" s="62" customFormat="1" ht="33.75" outlineLevel="1" x14ac:dyDescent="0.2">
      <c r="A121" s="36">
        <f t="shared" si="25"/>
        <v>95</v>
      </c>
      <c r="B121" s="69" t="str">
        <f t="shared" ref="B121:B129" si="26">CONCATENATE($B$43,-(A121-$A$44+1))</f>
        <v>734-62</v>
      </c>
      <c r="C121" s="14" t="s">
        <v>72</v>
      </c>
      <c r="D121" s="15" t="s">
        <v>47</v>
      </c>
      <c r="E121" s="16">
        <v>12</v>
      </c>
      <c r="F121" s="76"/>
      <c r="G121" s="17">
        <f t="shared" ref="G121:G127" si="27">E121*F121</f>
        <v>0</v>
      </c>
      <c r="H121" s="41"/>
    </row>
    <row r="122" spans="1:91" s="2" customFormat="1" outlineLevel="1" x14ac:dyDescent="0.2">
      <c r="A122" s="36">
        <f t="shared" si="25"/>
        <v>96</v>
      </c>
      <c r="B122" s="69" t="str">
        <f t="shared" si="26"/>
        <v>734-63</v>
      </c>
      <c r="C122" s="14" t="s">
        <v>54</v>
      </c>
      <c r="D122" s="15" t="s">
        <v>10</v>
      </c>
      <c r="E122" s="16">
        <v>36</v>
      </c>
      <c r="F122" s="76"/>
      <c r="G122" s="17">
        <f t="shared" si="27"/>
        <v>0</v>
      </c>
      <c r="H122" s="41"/>
      <c r="BN122" s="47"/>
      <c r="BO122" s="47"/>
    </row>
    <row r="123" spans="1:91" s="2" customFormat="1" outlineLevel="1" x14ac:dyDescent="0.2">
      <c r="A123" s="36">
        <f t="shared" si="25"/>
        <v>97</v>
      </c>
      <c r="B123" s="69" t="str">
        <f t="shared" si="26"/>
        <v>734-64</v>
      </c>
      <c r="C123" s="14" t="s">
        <v>53</v>
      </c>
      <c r="D123" s="15" t="s">
        <v>10</v>
      </c>
      <c r="E123" s="16">
        <v>12</v>
      </c>
      <c r="F123" s="76"/>
      <c r="G123" s="17">
        <f t="shared" si="27"/>
        <v>0</v>
      </c>
      <c r="H123" s="41"/>
      <c r="BN123" s="47"/>
      <c r="BO123" s="47"/>
    </row>
    <row r="124" spans="1:91" s="62" customFormat="1" outlineLevel="1" x14ac:dyDescent="0.2">
      <c r="A124" s="36">
        <f t="shared" si="25"/>
        <v>98</v>
      </c>
      <c r="B124" s="69" t="str">
        <f t="shared" si="26"/>
        <v>734-65</v>
      </c>
      <c r="C124" s="14" t="s">
        <v>44</v>
      </c>
      <c r="D124" s="15" t="s">
        <v>10</v>
      </c>
      <c r="E124" s="16">
        <v>12</v>
      </c>
      <c r="F124" s="76"/>
      <c r="G124" s="17">
        <f t="shared" si="27"/>
        <v>0</v>
      </c>
      <c r="H124" s="41"/>
      <c r="I124" s="2"/>
      <c r="J124" s="2"/>
      <c r="K124" s="2"/>
      <c r="L124" s="2"/>
    </row>
    <row r="125" spans="1:91" s="2" customFormat="1" outlineLevel="1" x14ac:dyDescent="0.2">
      <c r="A125" s="36">
        <f t="shared" si="25"/>
        <v>99</v>
      </c>
      <c r="B125" s="69" t="str">
        <f t="shared" si="26"/>
        <v>734-66</v>
      </c>
      <c r="C125" s="14" t="s">
        <v>55</v>
      </c>
      <c r="D125" s="15" t="s">
        <v>10</v>
      </c>
      <c r="E125" s="16">
        <v>12</v>
      </c>
      <c r="F125" s="76"/>
      <c r="G125" s="17">
        <f t="shared" si="27"/>
        <v>0</v>
      </c>
      <c r="H125" s="41"/>
      <c r="BN125" s="47"/>
      <c r="BO125" s="47"/>
    </row>
    <row r="126" spans="1:91" s="2" customFormat="1" outlineLevel="1" x14ac:dyDescent="0.2">
      <c r="A126" s="36">
        <f t="shared" si="25"/>
        <v>100</v>
      </c>
      <c r="B126" s="69" t="str">
        <f t="shared" si="26"/>
        <v>734-67</v>
      </c>
      <c r="C126" s="14" t="s">
        <v>56</v>
      </c>
      <c r="D126" s="15" t="s">
        <v>10</v>
      </c>
      <c r="E126" s="16">
        <v>12</v>
      </c>
      <c r="F126" s="76"/>
      <c r="G126" s="17">
        <f t="shared" si="27"/>
        <v>0</v>
      </c>
      <c r="H126" s="41"/>
      <c r="BN126" s="47"/>
      <c r="BO126" s="47"/>
    </row>
    <row r="127" spans="1:91" s="2" customFormat="1" outlineLevel="1" x14ac:dyDescent="0.2">
      <c r="A127" s="36">
        <f t="shared" si="25"/>
        <v>101</v>
      </c>
      <c r="B127" s="69" t="str">
        <f t="shared" si="26"/>
        <v>734-68</v>
      </c>
      <c r="C127" s="14" t="s">
        <v>57</v>
      </c>
      <c r="D127" s="15" t="s">
        <v>47</v>
      </c>
      <c r="E127" s="16">
        <v>6</v>
      </c>
      <c r="F127" s="76"/>
      <c r="G127" s="17">
        <f t="shared" si="27"/>
        <v>0</v>
      </c>
      <c r="H127" s="41"/>
      <c r="BN127" s="47"/>
      <c r="BO127" s="47"/>
    </row>
    <row r="128" spans="1:91" s="59" customFormat="1" outlineLevel="1" x14ac:dyDescent="0.2">
      <c r="A128" s="36">
        <f>IF(ISNUMBER(#REF!),#REF!+1,IF(ISNUMBER(A127),A127+1,IF(ISNUMBER(A126),A126+1,IF(ISNUMBER(A125),A125+1,IF(ISNUMBER(A124),A124+1,IF(ISNUMBER(A123),A123+1,IF(ISNUMBER(A122),A122+1,IF(ISNUMBER(A121),A121+1,IF(ISNUMBER(A120),A120+1,IF(ISNUMBER(A119),A119+1,0))))))))))</f>
        <v>102</v>
      </c>
      <c r="B128" s="69" t="str">
        <f t="shared" si="26"/>
        <v>734-69</v>
      </c>
      <c r="C128" s="14" t="s">
        <v>38</v>
      </c>
      <c r="D128" s="15" t="s">
        <v>12</v>
      </c>
      <c r="E128" s="16">
        <v>1</v>
      </c>
      <c r="F128" s="76"/>
      <c r="G128" s="17">
        <f>E128*F128</f>
        <v>0</v>
      </c>
      <c r="H128" s="2"/>
      <c r="I128" s="2"/>
      <c r="J128" s="2"/>
      <c r="K128" s="2"/>
      <c r="L128" s="2"/>
      <c r="AM128" s="59">
        <v>2</v>
      </c>
      <c r="AN128" s="59">
        <f>IF(AM128=1,G129,0)</f>
        <v>0</v>
      </c>
      <c r="AO128" s="59">
        <f>IF(AM128=2,G129,0)</f>
        <v>0</v>
      </c>
      <c r="AP128" s="59">
        <f>IF(AM128=3,G129,0)</f>
        <v>0</v>
      </c>
      <c r="AQ128" s="59">
        <f>IF(AM128=4,G129,0)</f>
        <v>0</v>
      </c>
      <c r="AR128" s="59">
        <f>IF(AM128=5,G129,0)</f>
        <v>0</v>
      </c>
      <c r="BN128" s="59">
        <v>7</v>
      </c>
      <c r="BO128" s="59">
        <v>1002</v>
      </c>
      <c r="CM128" s="59">
        <v>0</v>
      </c>
    </row>
    <row r="129" spans="1:44" s="2" customFormat="1" outlineLevel="1" x14ac:dyDescent="0.2">
      <c r="A129" s="36">
        <f>IF(ISNUMBER(A128),A128+1,IF(ISNUMBER(#REF!),#REF!+1,IF(ISNUMBER(A127),A127+1,IF(ISNUMBER(A126),A126+1,IF(ISNUMBER(A125),A125+1,IF(ISNUMBER(A124),A124+1,IF(ISNUMBER(A123),A123+1,IF(ISNUMBER(A122),A122+1,IF(ISNUMBER(A121),A121+1,IF(ISNUMBER(A120),A120+1,0))))))))))</f>
        <v>103</v>
      </c>
      <c r="B129" s="69" t="str">
        <f t="shared" si="26"/>
        <v>734-70</v>
      </c>
      <c r="C129" s="14" t="s">
        <v>65</v>
      </c>
      <c r="D129" s="15" t="s">
        <v>63</v>
      </c>
      <c r="E129" s="16">
        <v>0.2</v>
      </c>
      <c r="F129" s="76"/>
      <c r="G129" s="17">
        <f>E129*F129</f>
        <v>0</v>
      </c>
      <c r="H129" s="59"/>
      <c r="I129" s="59"/>
      <c r="J129" s="59"/>
      <c r="K129" s="59"/>
      <c r="L129" s="59"/>
      <c r="AN129" s="48">
        <f>SUM(AN43:AN128)</f>
        <v>0</v>
      </c>
      <c r="AO129" s="48" t="e">
        <f>SUM(AO43:AO128)</f>
        <v>#REF!</v>
      </c>
      <c r="AP129" s="48">
        <f>SUM(AP43:AP128)</f>
        <v>0</v>
      </c>
      <c r="AQ129" s="48">
        <f>SUM(AQ43:AQ128)</f>
        <v>0</v>
      </c>
      <c r="AR129" s="48">
        <f>SUM(AR43:AR128)</f>
        <v>0</v>
      </c>
    </row>
    <row r="130" spans="1:44" s="66" customFormat="1" x14ac:dyDescent="0.2">
      <c r="A130" s="51" t="s">
        <v>6</v>
      </c>
      <c r="B130" s="40" t="s">
        <v>42</v>
      </c>
      <c r="C130" s="33" t="s">
        <v>96</v>
      </c>
      <c r="D130" s="18"/>
      <c r="E130" s="34"/>
      <c r="F130" s="78"/>
      <c r="G130" s="35"/>
      <c r="H130" s="67"/>
      <c r="AN130" s="68"/>
      <c r="AO130" s="68"/>
      <c r="AP130" s="68"/>
      <c r="AQ130" s="68"/>
      <c r="AR130" s="68"/>
    </row>
    <row r="131" spans="1:44" s="66" customFormat="1" ht="56.25" outlineLevel="1" x14ac:dyDescent="0.2">
      <c r="A131" s="36">
        <f>IF(ISNUMBER(A130),A130+1,IF(ISNUMBER(#REF!),#REF!+1,IF(ISNUMBER(A129),A129+1,IF(ISNUMBER(A128),A128+1,IF(ISNUMBER(#REF!),#REF!+1,IF(ISNUMBER(A127),A127+1,IF(ISNUMBER(A126),A126+1,IF(ISNUMBER(A125),A125+1,IF(ISNUMBER(A124),A124+1,IF(ISNUMBER(A123),A123+1,0))))))))))</f>
        <v>104</v>
      </c>
      <c r="B131" s="69" t="str">
        <f t="shared" ref="B131:B139" si="28">CONCATENATE($B$130,-(A131-$A$131+1))</f>
        <v>735-1</v>
      </c>
      <c r="C131" s="14" t="s">
        <v>160</v>
      </c>
      <c r="D131" s="15" t="s">
        <v>10</v>
      </c>
      <c r="E131" s="16">
        <v>3</v>
      </c>
      <c r="F131" s="76"/>
      <c r="G131" s="17">
        <f t="shared" ref="G131:G139" si="29">E131*F131</f>
        <v>0</v>
      </c>
      <c r="H131" s="67"/>
      <c r="AN131" s="68"/>
      <c r="AO131" s="68"/>
      <c r="AP131" s="68"/>
      <c r="AQ131" s="68"/>
      <c r="AR131" s="68"/>
    </row>
    <row r="132" spans="1:44" s="66" customFormat="1" ht="56.25" outlineLevel="1" x14ac:dyDescent="0.2">
      <c r="A132" s="36">
        <f>IF(ISNUMBER(A131),A131+1,IF(ISNUMBER(A130),A130+1,IF(ISNUMBER(#REF!),#REF!+1,IF(ISNUMBER(A129),A129+1,IF(ISNUMBER(A128),A128+1,IF(ISNUMBER(#REF!),#REF!+1,IF(ISNUMBER(A127),A127+1,IF(ISNUMBER(A126),A126+1,IF(ISNUMBER(A125),A125+1,IF(ISNUMBER(A124),A124+1,0))))))))))</f>
        <v>105</v>
      </c>
      <c r="B132" s="69" t="str">
        <f t="shared" si="28"/>
        <v>735-2</v>
      </c>
      <c r="C132" s="14" t="s">
        <v>161</v>
      </c>
      <c r="D132" s="15" t="s">
        <v>10</v>
      </c>
      <c r="E132" s="16">
        <v>3</v>
      </c>
      <c r="F132" s="76"/>
      <c r="G132" s="17">
        <f>E132*F132</f>
        <v>0</v>
      </c>
      <c r="H132" s="67"/>
      <c r="AN132" s="68"/>
      <c r="AO132" s="68"/>
      <c r="AP132" s="68"/>
      <c r="AQ132" s="68"/>
      <c r="AR132" s="68"/>
    </row>
    <row r="133" spans="1:44" s="66" customFormat="1" ht="56.25" outlineLevel="1" x14ac:dyDescent="0.2">
      <c r="A133" s="36">
        <f>IF(ISNUMBER(A132),A132+1,IF(ISNUMBER(A131),A131+1,IF(ISNUMBER(A130),A130+1,IF(ISNUMBER(#REF!),#REF!+1,IF(ISNUMBER(A129),A129+1,IF(ISNUMBER(A128),A128+1,IF(ISNUMBER(#REF!),#REF!+1,IF(ISNUMBER(A127),A127+1,IF(ISNUMBER(A126),A126+1,IF(ISNUMBER(A125),A125+1,0))))))))))</f>
        <v>106</v>
      </c>
      <c r="B133" s="69" t="str">
        <f t="shared" si="28"/>
        <v>735-3</v>
      </c>
      <c r="C133" s="14" t="s">
        <v>162</v>
      </c>
      <c r="D133" s="15" t="s">
        <v>10</v>
      </c>
      <c r="E133" s="16">
        <v>2</v>
      </c>
      <c r="F133" s="76"/>
      <c r="G133" s="17">
        <f>E133*F133</f>
        <v>0</v>
      </c>
      <c r="H133" s="67"/>
      <c r="AN133" s="68"/>
      <c r="AO133" s="68"/>
      <c r="AP133" s="68"/>
      <c r="AQ133" s="68"/>
      <c r="AR133" s="68"/>
    </row>
    <row r="134" spans="1:44" s="66" customFormat="1" ht="56.25" outlineLevel="1" x14ac:dyDescent="0.2">
      <c r="A134" s="36">
        <f>IF(ISNUMBER(A133),A133+1,IF(ISNUMBER(A132),A132+1,IF(ISNUMBER(A131),A131+1,IF(ISNUMBER(A130),A130+1,IF(ISNUMBER(#REF!),#REF!+1,IF(ISNUMBER(A129),A129+1,IF(ISNUMBER(A128),A128+1,IF(ISNUMBER(#REF!),#REF!+1,IF(ISNUMBER(A127),A127+1,IF(ISNUMBER(A126),A126+1,0))))))))))</f>
        <v>107</v>
      </c>
      <c r="B134" s="69" t="str">
        <f t="shared" si="28"/>
        <v>735-4</v>
      </c>
      <c r="C134" s="14" t="s">
        <v>163</v>
      </c>
      <c r="D134" s="15" t="s">
        <v>10</v>
      </c>
      <c r="E134" s="16">
        <v>4</v>
      </c>
      <c r="F134" s="76"/>
      <c r="G134" s="17">
        <f>E134*F134</f>
        <v>0</v>
      </c>
      <c r="H134" s="67"/>
      <c r="AN134" s="68"/>
      <c r="AO134" s="68"/>
      <c r="AP134" s="68"/>
      <c r="AQ134" s="68"/>
      <c r="AR134" s="68"/>
    </row>
    <row r="135" spans="1:44" s="66" customFormat="1" ht="33.75" outlineLevel="1" x14ac:dyDescent="0.2">
      <c r="A135" s="36">
        <f>IF(ISNUMBER(A134),A134+1,IF(ISNUMBER(A133),A133+1,IF(ISNUMBER(A132),A132+1,IF(ISNUMBER(A131),A131+1,IF(ISNUMBER(A130),A130+1,IF(ISNUMBER(#REF!),#REF!+1,IF(ISNUMBER(A129),A129+1,IF(ISNUMBER(A128),A128+1,IF(ISNUMBER(#REF!),#REF!+1,IF(ISNUMBER(A127),A127+1,0))))))))))</f>
        <v>108</v>
      </c>
      <c r="B135" s="69" t="str">
        <f t="shared" si="28"/>
        <v>735-5</v>
      </c>
      <c r="C135" s="14" t="s">
        <v>164</v>
      </c>
      <c r="D135" s="15" t="s">
        <v>10</v>
      </c>
      <c r="E135" s="16">
        <v>12</v>
      </c>
      <c r="F135" s="76"/>
      <c r="G135" s="17">
        <f t="shared" si="29"/>
        <v>0</v>
      </c>
      <c r="H135" s="67"/>
      <c r="AN135" s="68"/>
      <c r="AO135" s="68"/>
      <c r="AP135" s="68"/>
      <c r="AQ135" s="68"/>
      <c r="AR135" s="68"/>
    </row>
    <row r="136" spans="1:44" s="66" customFormat="1" outlineLevel="1" x14ac:dyDescent="0.2">
      <c r="A136" s="36">
        <f>IF(ISNUMBER(A135),A135+1,IF(ISNUMBER(A134),A134+1,IF(ISNUMBER(A133),A133+1,IF(ISNUMBER(A132),A132+1,IF(ISNUMBER(A131),A131+1,IF(ISNUMBER(A130),A130+1,IF(ISNUMBER(#REF!),#REF!+1,IF(ISNUMBER(A129),A129+1,IF(ISNUMBER(A128),A128+1,IF(ISNUMBER(#REF!),#REF!+1,0))))))))))</f>
        <v>109</v>
      </c>
      <c r="B136" s="69" t="str">
        <f t="shared" si="28"/>
        <v>735-6</v>
      </c>
      <c r="C136" s="14" t="s">
        <v>48</v>
      </c>
      <c r="D136" s="15" t="s">
        <v>10</v>
      </c>
      <c r="E136" s="16">
        <v>24</v>
      </c>
      <c r="F136" s="76"/>
      <c r="G136" s="17">
        <f t="shared" si="29"/>
        <v>0</v>
      </c>
      <c r="H136" s="67"/>
      <c r="AN136" s="68"/>
      <c r="AO136" s="68"/>
      <c r="AP136" s="68"/>
      <c r="AQ136" s="68"/>
      <c r="AR136" s="68"/>
    </row>
    <row r="137" spans="1:44" s="66" customFormat="1" ht="33.75" outlineLevel="1" x14ac:dyDescent="0.2">
      <c r="A137" s="36">
        <f>IF(ISNUMBER(#REF!),#REF!+1,IF(ISNUMBER(A136),A136+1,IF(ISNUMBER(A135),A135+1,IF(ISNUMBER(A134),A134+1,IF(ISNUMBER(A133),A133+1,IF(ISNUMBER(A132),A132+1,IF(ISNUMBER(A131),A131+1,IF(ISNUMBER(A130),A130+1,IF(ISNUMBER(#REF!),#REF!+1,IF(ISNUMBER(A129),A129+1,0))))))))))</f>
        <v>110</v>
      </c>
      <c r="B137" s="69" t="str">
        <f t="shared" si="28"/>
        <v>735-7</v>
      </c>
      <c r="C137" s="14" t="s">
        <v>70</v>
      </c>
      <c r="D137" s="15" t="s">
        <v>10</v>
      </c>
      <c r="E137" s="16">
        <v>12</v>
      </c>
      <c r="F137" s="76"/>
      <c r="G137" s="17">
        <f>E137*F137</f>
        <v>0</v>
      </c>
      <c r="H137" s="67"/>
      <c r="AN137" s="68"/>
      <c r="AO137" s="68"/>
      <c r="AP137" s="68"/>
      <c r="AQ137" s="68"/>
      <c r="AR137" s="68"/>
    </row>
    <row r="138" spans="1:44" s="66" customFormat="1" outlineLevel="1" x14ac:dyDescent="0.2">
      <c r="A138" s="36">
        <f>IF(ISNUMBER(A137),A137+1,IF(ISNUMBER(#REF!),#REF!+1,IF(ISNUMBER(A136),A136+1,IF(ISNUMBER(A135),A135+1,IF(ISNUMBER(A134),A134+1,IF(ISNUMBER(A133),A133+1,IF(ISNUMBER(A132),A132+1,IF(ISNUMBER(A131),A131+1,IF(ISNUMBER(A130),A130+1,IF(ISNUMBER(#REF!),#REF!+1,0))))))))))</f>
        <v>111</v>
      </c>
      <c r="B138" s="69" t="str">
        <f t="shared" si="28"/>
        <v>735-8</v>
      </c>
      <c r="C138" s="14" t="s">
        <v>43</v>
      </c>
      <c r="D138" s="15" t="s">
        <v>12</v>
      </c>
      <c r="E138" s="16">
        <v>1</v>
      </c>
      <c r="F138" s="76"/>
      <c r="G138" s="17">
        <f t="shared" si="29"/>
        <v>0</v>
      </c>
      <c r="H138" s="67"/>
      <c r="AN138" s="68"/>
      <c r="AO138" s="68"/>
      <c r="AP138" s="68"/>
      <c r="AQ138" s="68"/>
      <c r="AR138" s="68"/>
    </row>
    <row r="139" spans="1:44" s="66" customFormat="1" outlineLevel="1" x14ac:dyDescent="0.2">
      <c r="A139" s="36">
        <f>IF(ISNUMBER(A138),A138+1,IF(ISNUMBER(A137),A137+1,IF(ISNUMBER(#REF!),#REF!+1,IF(ISNUMBER(A136),A136+1,IF(ISNUMBER(A135),A135+1,IF(ISNUMBER(A134),A134+1,IF(ISNUMBER(A133),A133+1,IF(ISNUMBER(A132),A132+1,IF(ISNUMBER(A131),A131+1,IF(ISNUMBER(A130),A130+1,0))))))))))</f>
        <v>112</v>
      </c>
      <c r="B139" s="69" t="str">
        <f t="shared" si="28"/>
        <v>735-9</v>
      </c>
      <c r="C139" s="14" t="s">
        <v>66</v>
      </c>
      <c r="D139" s="15" t="s">
        <v>63</v>
      </c>
      <c r="E139" s="16">
        <v>0.3</v>
      </c>
      <c r="F139" s="76"/>
      <c r="G139" s="17">
        <f t="shared" si="29"/>
        <v>0</v>
      </c>
      <c r="H139" s="67"/>
    </row>
    <row r="140" spans="1:44" s="66" customFormat="1" x14ac:dyDescent="0.2">
      <c r="A140" s="51" t="s">
        <v>6</v>
      </c>
      <c r="B140" s="40" t="s">
        <v>104</v>
      </c>
      <c r="C140" s="33" t="s">
        <v>103</v>
      </c>
      <c r="D140" s="18"/>
      <c r="E140" s="49"/>
      <c r="F140" s="79"/>
      <c r="G140" s="50"/>
      <c r="AN140" s="68"/>
      <c r="AO140" s="68"/>
      <c r="AP140" s="68"/>
      <c r="AQ140" s="68"/>
      <c r="AR140" s="68"/>
    </row>
    <row r="141" spans="1:44" s="66" customFormat="1" ht="45" outlineLevel="1" x14ac:dyDescent="0.2">
      <c r="A141" s="36">
        <f>IF(ISNUMBER(A140),A140+1,IF(ISNUMBER(#REF!),#REF!+1,IF(ISNUMBER(A139),A139+1,IF(ISNUMBER(A138),A138+1,IF(ISNUMBER(A137),A137+1,IF(ISNUMBER(#REF!),#REF!+1,IF(ISNUMBER(A136),A136+1,IF(ISNUMBER(A135),A135+1,IF(ISNUMBER(A134),A134+1,IF(ISNUMBER(A133),A133+1,0))))))))))</f>
        <v>113</v>
      </c>
      <c r="B141" s="69" t="str">
        <f>CONCATENATE($B$140,-(A141-$A$141+1))</f>
        <v>CHL-1</v>
      </c>
      <c r="C141" s="70" t="s">
        <v>147</v>
      </c>
      <c r="D141" s="71" t="s">
        <v>7</v>
      </c>
      <c r="E141" s="72">
        <v>15</v>
      </c>
      <c r="F141" s="73"/>
      <c r="G141" s="16">
        <f>E141*F141</f>
        <v>0</v>
      </c>
      <c r="AN141" s="68"/>
      <c r="AO141" s="68"/>
      <c r="AP141" s="68"/>
      <c r="AQ141" s="68"/>
      <c r="AR141" s="68"/>
    </row>
    <row r="142" spans="1:44" s="66" customFormat="1" ht="22.5" outlineLevel="1" x14ac:dyDescent="0.2">
      <c r="A142" s="36">
        <f>IF(ISNUMBER(A141),A141+1,IF(ISNUMBER(A140),A140+1,IF(ISNUMBER(#REF!),#REF!+1,IF(ISNUMBER(A139),A139+1,IF(ISNUMBER(A138),A138+1,IF(ISNUMBER(A137),A137+1,IF(ISNUMBER(#REF!),#REF!+1,IF(ISNUMBER(A136),A136+1,IF(ISNUMBER(A135),A135+1,IF(ISNUMBER(A134),A134+1,0))))))))))</f>
        <v>114</v>
      </c>
      <c r="B142" s="69" t="str">
        <f t="shared" ref="B142:B151" si="30">CONCATENATE($B$140,-(A142-$A$141+1))</f>
        <v>CHL-2</v>
      </c>
      <c r="C142" s="70" t="s">
        <v>97</v>
      </c>
      <c r="D142" s="15" t="s">
        <v>7</v>
      </c>
      <c r="E142" s="16">
        <v>15</v>
      </c>
      <c r="F142" s="76"/>
      <c r="G142" s="17">
        <f t="shared" ref="G142:G150" si="31">E142*F142</f>
        <v>0</v>
      </c>
      <c r="AN142" s="68"/>
      <c r="AO142" s="68"/>
      <c r="AP142" s="68"/>
      <c r="AQ142" s="68"/>
      <c r="AR142" s="68"/>
    </row>
    <row r="143" spans="1:44" s="66" customFormat="1" outlineLevel="1" x14ac:dyDescent="0.2">
      <c r="A143" s="36">
        <f>IF(ISNUMBER(A142),A142+1,IF(ISNUMBER(A141),A141+1,IF(ISNUMBER(A140),A140+1,IF(ISNUMBER(#REF!),#REF!+1,IF(ISNUMBER(A139),A139+1,IF(ISNUMBER(A138),A138+1,IF(ISNUMBER(#REF!),#REF!+1,IF(ISNUMBER(A137),A137+1,IF(ISNUMBER(A136),A136+1,IF(ISNUMBER(A135),A135+1,0))))))))))</f>
        <v>115</v>
      </c>
      <c r="B143" s="69" t="str">
        <f t="shared" si="30"/>
        <v>CHL-3</v>
      </c>
      <c r="C143" s="70" t="s">
        <v>155</v>
      </c>
      <c r="D143" s="15" t="s">
        <v>7</v>
      </c>
      <c r="E143" s="16">
        <v>15</v>
      </c>
      <c r="F143" s="76"/>
      <c r="G143" s="17">
        <f>E143*F143</f>
        <v>0</v>
      </c>
      <c r="AN143" s="68"/>
      <c r="AO143" s="68"/>
      <c r="AP143" s="68"/>
      <c r="AQ143" s="68"/>
      <c r="AR143" s="68"/>
    </row>
    <row r="144" spans="1:44" s="66" customFormat="1" ht="22.5" outlineLevel="1" x14ac:dyDescent="0.2">
      <c r="A144" s="36">
        <f>IF(ISNUMBER(A143),A143+1,IF(ISNUMBER(A142),A142+1,IF(ISNUMBER(A141),A141+1,IF(ISNUMBER(A140),A140+1,IF(ISNUMBER(#REF!),#REF!+1,IF(ISNUMBER(A139),A139+1,IF(ISNUMBER(#REF!),#REF!+1,IF(ISNUMBER(A138),A138+1,IF(ISNUMBER(A137),A137+1,IF(ISNUMBER(A136),A136+1,0))))))))))</f>
        <v>116</v>
      </c>
      <c r="B144" s="69" t="str">
        <f t="shared" si="30"/>
        <v>CHL-4</v>
      </c>
      <c r="C144" s="70" t="s">
        <v>98</v>
      </c>
      <c r="D144" s="71" t="s">
        <v>7</v>
      </c>
      <c r="E144" s="72">
        <v>15</v>
      </c>
      <c r="F144" s="80"/>
      <c r="G144" s="16">
        <f>E144*F144</f>
        <v>0</v>
      </c>
      <c r="AN144" s="68"/>
      <c r="AO144" s="68"/>
      <c r="AP144" s="68"/>
      <c r="AQ144" s="68"/>
      <c r="AR144" s="68"/>
    </row>
    <row r="145" spans="1:91" s="66" customFormat="1" outlineLevel="1" x14ac:dyDescent="0.2">
      <c r="A145" s="36">
        <f>IF(ISNUMBER(A144),A144+1,IF(ISNUMBER(#REF!),#REF!+1,IF(ISNUMBER(#REF!),#REF!+1,IF(ISNUMBER(A142),A142+1,IF(ISNUMBER(A141),A141+1,IF(ISNUMBER(A140),A140+1,IF(ISNUMBER(#REF!),#REF!+1,IF(ISNUMBER(A139),A139+1,IF(ISNUMBER(A138),A138+1,IF(ISNUMBER(A137),A137+1,0))))))))))</f>
        <v>117</v>
      </c>
      <c r="B145" s="69" t="str">
        <f t="shared" si="30"/>
        <v>CHL-5</v>
      </c>
      <c r="C145" s="70" t="s">
        <v>99</v>
      </c>
      <c r="D145" s="71" t="s">
        <v>7</v>
      </c>
      <c r="E145" s="72">
        <v>15</v>
      </c>
      <c r="F145" s="80"/>
      <c r="G145" s="16">
        <f>E145*F145</f>
        <v>0</v>
      </c>
      <c r="AN145" s="68"/>
      <c r="AO145" s="68"/>
      <c r="AP145" s="68"/>
      <c r="AQ145" s="68"/>
      <c r="AR145" s="68"/>
    </row>
    <row r="146" spans="1:91" s="66" customFormat="1" outlineLevel="1" x14ac:dyDescent="0.2">
      <c r="A146" s="36">
        <f>IF(ISNUMBER(A145),A145+1,IF(ISNUMBER(A144),A144+1,IF(ISNUMBER(#REF!),#REF!+1,IF(ISNUMBER(#REF!),#REF!+1,IF(ISNUMBER(A142),A142+1,IF(ISNUMBER(A141),A141+1,IF(ISNUMBER(A140),A140+1,IF(ISNUMBER(#REF!),#REF!+1,IF(ISNUMBER(A139),A139+1,IF(ISNUMBER(A138),A138+1,0))))))))))</f>
        <v>118</v>
      </c>
      <c r="B146" s="69" t="str">
        <f t="shared" si="30"/>
        <v>CHL-6</v>
      </c>
      <c r="C146" s="70" t="s">
        <v>146</v>
      </c>
      <c r="D146" s="71" t="s">
        <v>7</v>
      </c>
      <c r="E146" s="72">
        <v>15</v>
      </c>
      <c r="F146" s="80"/>
      <c r="G146" s="16">
        <f t="shared" si="31"/>
        <v>0</v>
      </c>
      <c r="AN146" s="68"/>
      <c r="AO146" s="68"/>
      <c r="AP146" s="68"/>
      <c r="AQ146" s="68"/>
      <c r="AR146" s="68"/>
    </row>
    <row r="147" spans="1:91" s="66" customFormat="1" outlineLevel="1" x14ac:dyDescent="0.2">
      <c r="A147" s="36">
        <f>IF(ISNUMBER(A146),A146+1,IF(ISNUMBER(A145),A145+1,IF(ISNUMBER(A144),A144+1,IF(ISNUMBER(#REF!),#REF!+1,IF(ISNUMBER(#REF!),#REF!+1,IF(ISNUMBER(A142),A142+1,IF(ISNUMBER(A141),A141+1,IF(ISNUMBER(A140),A140+1,IF(ISNUMBER(#REF!),#REF!+1,IF(ISNUMBER(A139),A139+1,0))))))))))</f>
        <v>119</v>
      </c>
      <c r="B147" s="69" t="str">
        <f t="shared" si="30"/>
        <v>CHL-7</v>
      </c>
      <c r="C147" s="70" t="s">
        <v>100</v>
      </c>
      <c r="D147" s="71" t="s">
        <v>11</v>
      </c>
      <c r="E147" s="72">
        <v>75</v>
      </c>
      <c r="F147" s="80"/>
      <c r="G147" s="16">
        <f t="shared" si="31"/>
        <v>0</v>
      </c>
      <c r="AN147" s="68"/>
      <c r="AO147" s="68"/>
      <c r="AP147" s="68"/>
      <c r="AQ147" s="68"/>
      <c r="AR147" s="68"/>
    </row>
    <row r="148" spans="1:91" s="66" customFormat="1" outlineLevel="1" x14ac:dyDescent="0.2">
      <c r="A148" s="36">
        <f>IF(ISNUMBER(A147),A147+1,IF(ISNUMBER(A146),A146+1,IF(ISNUMBER(A145),A145+1,IF(ISNUMBER(A144),A144+1,IF(ISNUMBER(#REF!),#REF!+1,IF(ISNUMBER(#REF!),#REF!+1,IF(ISNUMBER(A142),A142+1,IF(ISNUMBER(A141),A141+1,IF(ISNUMBER(A140),A140+1,IF(ISNUMBER(#REF!),#REF!+1,0))))))))))</f>
        <v>120</v>
      </c>
      <c r="B148" s="69" t="str">
        <f t="shared" si="30"/>
        <v>CHL-8</v>
      </c>
      <c r="C148" s="70" t="s">
        <v>101</v>
      </c>
      <c r="D148" s="71" t="s">
        <v>7</v>
      </c>
      <c r="E148" s="72">
        <v>15</v>
      </c>
      <c r="F148" s="80"/>
      <c r="G148" s="16">
        <f>E148*F148</f>
        <v>0</v>
      </c>
      <c r="AN148" s="68"/>
      <c r="AO148" s="68"/>
      <c r="AP148" s="68"/>
      <c r="AQ148" s="68"/>
      <c r="AR148" s="68"/>
    </row>
    <row r="149" spans="1:91" s="66" customFormat="1" outlineLevel="1" x14ac:dyDescent="0.2">
      <c r="A149" s="36">
        <f>IF(ISNUMBER(A148),A148+1,IF(ISNUMBER(A147),A147+1,IF(ISNUMBER(A146),A146+1,IF(ISNUMBER(A145),A145+1,IF(ISNUMBER(A144),A144+1,IF(ISNUMBER(#REF!),#REF!+1,IF(ISNUMBER(#REF!),#REF!+1,IF(ISNUMBER(A142),A142+1,IF(ISNUMBER(A141),A141+1,IF(ISNUMBER(A140),A140+1,0))))))))))</f>
        <v>121</v>
      </c>
      <c r="B149" s="69" t="str">
        <f t="shared" si="30"/>
        <v>CHL-9</v>
      </c>
      <c r="C149" s="74" t="s">
        <v>105</v>
      </c>
      <c r="D149" s="15" t="s">
        <v>12</v>
      </c>
      <c r="E149" s="53">
        <v>1</v>
      </c>
      <c r="F149" s="76"/>
      <c r="G149" s="16">
        <f t="shared" si="31"/>
        <v>0</v>
      </c>
      <c r="AN149" s="68"/>
      <c r="AO149" s="68"/>
      <c r="AP149" s="68"/>
      <c r="AQ149" s="68"/>
      <c r="AR149" s="68"/>
    </row>
    <row r="150" spans="1:91" s="66" customFormat="1" ht="45" outlineLevel="1" x14ac:dyDescent="0.2">
      <c r="A150" s="36">
        <f>IF(ISNUMBER(A149),A149+1,IF(ISNUMBER(A148),A148+1,IF(ISNUMBER(A147),A147+1,IF(ISNUMBER(A146),A146+1,IF(ISNUMBER(A145),A145+1,IF(ISNUMBER(A144),A144+1,IF(ISNUMBER(#REF!),#REF!+1,IF(ISNUMBER(#REF!),#REF!+1,IF(ISNUMBER(A142),A142+1,IF(ISNUMBER(A141),A141+1,0))))))))))</f>
        <v>122</v>
      </c>
      <c r="B150" s="69" t="str">
        <f t="shared" si="30"/>
        <v>CHL-10</v>
      </c>
      <c r="C150" s="14" t="s">
        <v>134</v>
      </c>
      <c r="D150" s="15" t="s">
        <v>14</v>
      </c>
      <c r="E150" s="16">
        <v>8</v>
      </c>
      <c r="F150" s="76"/>
      <c r="G150" s="17">
        <f t="shared" si="31"/>
        <v>0</v>
      </c>
      <c r="AN150" s="68"/>
      <c r="AO150" s="68"/>
      <c r="AP150" s="68"/>
      <c r="AQ150" s="68"/>
      <c r="AR150" s="68"/>
    </row>
    <row r="151" spans="1:91" s="66" customFormat="1" outlineLevel="1" x14ac:dyDescent="0.2">
      <c r="A151" s="36">
        <f>IF(ISNUMBER(A150),A150+1,IF(ISNUMBER(A149),A149+1,IF(ISNUMBER(A148),A148+1,IF(ISNUMBER(A147),A147+1,IF(ISNUMBER(A146),A146+1,IF(ISNUMBER(A145),A145+1,IF(ISNUMBER(A144),A144+1,IF(ISNUMBER(#REF!),#REF!+1,IF(ISNUMBER(#REF!),#REF!+1,IF(ISNUMBER(A142),A142+1,0))))))))))</f>
        <v>123</v>
      </c>
      <c r="B151" s="69" t="str">
        <f t="shared" si="30"/>
        <v>CHL-11</v>
      </c>
      <c r="C151" s="14" t="s">
        <v>102</v>
      </c>
      <c r="D151" s="15" t="s">
        <v>7</v>
      </c>
      <c r="E151" s="16">
        <v>1</v>
      </c>
      <c r="F151" s="76"/>
      <c r="G151" s="17">
        <f>E151*F151</f>
        <v>0</v>
      </c>
      <c r="AN151" s="68"/>
      <c r="AO151" s="68"/>
      <c r="AP151" s="68"/>
      <c r="AQ151" s="68"/>
      <c r="AR151" s="68"/>
    </row>
    <row r="152" spans="1:91" s="59" customFormat="1" x14ac:dyDescent="0.2">
      <c r="A152" s="36"/>
      <c r="B152" s="40" t="s">
        <v>20</v>
      </c>
      <c r="C152" s="33" t="s">
        <v>21</v>
      </c>
      <c r="D152" s="18"/>
      <c r="E152" s="34"/>
      <c r="F152" s="78"/>
      <c r="G152" s="35"/>
      <c r="AM152" s="59">
        <v>2</v>
      </c>
      <c r="AN152" s="59">
        <f>IF(AM152=1,G154,0)</f>
        <v>0</v>
      </c>
      <c r="AO152" s="59">
        <f>IF(AM152=2,G154,0)</f>
        <v>0</v>
      </c>
      <c r="AP152" s="59">
        <f>IF(AM152=3,G154,0)</f>
        <v>0</v>
      </c>
      <c r="AQ152" s="59">
        <f>IF(AM152=4,G154,0)</f>
        <v>0</v>
      </c>
      <c r="AR152" s="59">
        <f>IF(AM152=5,G154,0)</f>
        <v>0</v>
      </c>
      <c r="BN152" s="59">
        <v>1</v>
      </c>
      <c r="BO152" s="59">
        <v>7</v>
      </c>
      <c r="CM152" s="59">
        <v>6.9999999999999994E-5</v>
      </c>
    </row>
    <row r="153" spans="1:91" s="59" customFormat="1" ht="33.75" outlineLevel="1" x14ac:dyDescent="0.2">
      <c r="A153" s="36">
        <f>IF(ISNUMBER(A152),A152+1,IF(ISNUMBER(#REF!),#REF!+1,IF(ISNUMBER(A151),A151+1,IF(ISNUMBER(A150),A150+1,IF(ISNUMBER(A149),A149+1,IF(ISNUMBER(A148),A148+1,IF(ISNUMBER(A147),A147+1,IF(ISNUMBER(A146),A146+1,IF(ISNUMBER(A145),A145+1,IF(ISNUMBER(A144),A144+1,0))))))))))</f>
        <v>124</v>
      </c>
      <c r="B153" s="69" t="str">
        <f>CONCATENATE($B$152,-(A153-$A$153+1))</f>
        <v>767-1</v>
      </c>
      <c r="C153" s="14" t="s">
        <v>120</v>
      </c>
      <c r="D153" s="15" t="s">
        <v>22</v>
      </c>
      <c r="E153" s="16">
        <v>138</v>
      </c>
      <c r="F153" s="76"/>
      <c r="G153" s="17">
        <f>E153*F153</f>
        <v>0</v>
      </c>
    </row>
    <row r="154" spans="1:91" s="59" customFormat="1" ht="33.75" outlineLevel="1" x14ac:dyDescent="0.2">
      <c r="A154" s="36">
        <f>IF(ISNUMBER(A153),A153+1,IF(ISNUMBER(A152),A152+1,IF(ISNUMBER(#REF!),#REF!+1,IF(ISNUMBER(A151),A151+1,IF(ISNUMBER(A150),A150+1,IF(ISNUMBER(A149),A149+1,IF(ISNUMBER(A148),A148+1,IF(ISNUMBER(A147),A147+1,IF(ISNUMBER(A146),A146+1,IF(ISNUMBER(A145),A145+1,0))))))))))</f>
        <v>125</v>
      </c>
      <c r="B154" s="69" t="str">
        <f t="shared" ref="B154:B156" si="32">CONCATENATE($B$152,-(A154-$A$153+1))</f>
        <v>767-2</v>
      </c>
      <c r="C154" s="14" t="s">
        <v>121</v>
      </c>
      <c r="D154" s="15" t="s">
        <v>22</v>
      </c>
      <c r="E154" s="16">
        <v>165.6</v>
      </c>
      <c r="F154" s="76"/>
      <c r="G154" s="17">
        <f>E154*F154</f>
        <v>0</v>
      </c>
      <c r="AN154" s="63"/>
      <c r="AO154" s="63"/>
      <c r="AP154" s="63"/>
      <c r="AQ154" s="63"/>
      <c r="AR154" s="63"/>
    </row>
    <row r="155" spans="1:91" s="59" customFormat="1" outlineLevel="1" x14ac:dyDescent="0.2">
      <c r="A155" s="36">
        <f>IF(ISNUMBER(A154),A154+1,IF(ISNUMBER(A153),A153+1,IF(ISNUMBER(A152),A152+1,IF(ISNUMBER(#REF!),#REF!+1,IF(ISNUMBER(A151),A151+1,IF(ISNUMBER(A150),A150+1,IF(ISNUMBER(A149),A149+1,IF(ISNUMBER(A148),A148+1,IF(ISNUMBER(A147),A147+1,IF(ISNUMBER(A146),A146+1,0))))))))))</f>
        <v>126</v>
      </c>
      <c r="B155" s="69" t="str">
        <f t="shared" si="32"/>
        <v>767-3</v>
      </c>
      <c r="C155" s="14" t="s">
        <v>51</v>
      </c>
      <c r="D155" s="15" t="s">
        <v>12</v>
      </c>
      <c r="E155" s="16">
        <v>1</v>
      </c>
      <c r="F155" s="76"/>
      <c r="G155" s="17">
        <f>E155*F155</f>
        <v>0</v>
      </c>
      <c r="H155" s="64"/>
      <c r="AN155" s="63">
        <f>SUM(AN139:AN153)</f>
        <v>0</v>
      </c>
      <c r="AO155" s="63">
        <f>SUM(AO139:AO153)</f>
        <v>0</v>
      </c>
      <c r="AP155" s="63">
        <f>SUM(AP139:AP153)</f>
        <v>0</v>
      </c>
      <c r="AQ155" s="63">
        <f>SUM(AQ139:AQ153)</f>
        <v>0</v>
      </c>
      <c r="AR155" s="63">
        <f>SUM(AR139:AR153)</f>
        <v>0</v>
      </c>
    </row>
    <row r="156" spans="1:91" s="2" customFormat="1" ht="22.5" outlineLevel="1" x14ac:dyDescent="0.2">
      <c r="A156" s="36">
        <f>IF(ISNUMBER(A155),A155+1,IF(ISNUMBER(A154),A154+1,IF(ISNUMBER(A153),A153+1,IF(ISNUMBER(A152),A152+1,IF(ISNUMBER(#REF!),#REF!+1,IF(ISNUMBER(A151),A151+1,IF(ISNUMBER(A150),A150+1,IF(ISNUMBER(A149),A149+1,IF(ISNUMBER(A148),A148+1,IF(ISNUMBER(A147),A147+1,0))))))))))</f>
        <v>127</v>
      </c>
      <c r="B156" s="69" t="str">
        <f t="shared" si="32"/>
        <v>767-4</v>
      </c>
      <c r="C156" s="14" t="s">
        <v>41</v>
      </c>
      <c r="D156" s="15" t="s">
        <v>63</v>
      </c>
      <c r="E156" s="16">
        <v>0.30360000000000004</v>
      </c>
      <c r="F156" s="76"/>
      <c r="G156" s="17">
        <f>E156*F156</f>
        <v>0</v>
      </c>
      <c r="H156" s="59"/>
      <c r="I156" s="59"/>
      <c r="J156" s="59"/>
      <c r="K156" s="59"/>
      <c r="L156" s="59"/>
      <c r="AN156" s="48"/>
      <c r="AO156" s="48"/>
      <c r="AP156" s="48"/>
      <c r="AQ156" s="48"/>
      <c r="AR156" s="48"/>
    </row>
    <row r="157" spans="1:91" s="2" customFormat="1" x14ac:dyDescent="0.2">
      <c r="A157" s="51" t="s">
        <v>6</v>
      </c>
      <c r="B157" s="40" t="s">
        <v>45</v>
      </c>
      <c r="C157" s="33" t="s">
        <v>46</v>
      </c>
      <c r="D157" s="18"/>
      <c r="E157" s="34"/>
      <c r="F157" s="78"/>
      <c r="G157" s="35"/>
    </row>
    <row r="158" spans="1:91" s="2" customFormat="1" outlineLevel="1" x14ac:dyDescent="0.2">
      <c r="A158" s="36">
        <f>IF(ISNUMBER(A157),A157+1,IF(ISNUMBER(#REF!),#REF!+1,IF(ISNUMBER(A156),A156+1,IF(ISNUMBER(A155),A155+1,IF(ISNUMBER(A154),A154+1,IF(ISNUMBER(A153),A153+1,IF(ISNUMBER(A152),A152+1,IF(ISNUMBER(#REF!),#REF!+1,IF(ISNUMBER(A151),A151+1,IF(ISNUMBER(A150),A150+1,0))))))))))</f>
        <v>128</v>
      </c>
      <c r="B158" s="69" t="str">
        <f>CONCATENATE($B$157,-(A158-$A$158+1))</f>
        <v>783-1</v>
      </c>
      <c r="C158" s="14" t="s">
        <v>67</v>
      </c>
      <c r="D158" s="15" t="s">
        <v>50</v>
      </c>
      <c r="E158" s="16">
        <v>15</v>
      </c>
      <c r="F158" s="76"/>
      <c r="G158" s="17">
        <f>E158*F158</f>
        <v>0</v>
      </c>
      <c r="Y158" s="48">
        <f>SUM(Y157:Y157)</f>
        <v>0</v>
      </c>
      <c r="Z158" s="48">
        <f>SUM(Z157:Z157)</f>
        <v>0</v>
      </c>
      <c r="AA158" s="48">
        <f>SUM(AA157:AA157)</f>
        <v>0</v>
      </c>
      <c r="AB158" s="48">
        <f>SUM(AB157:AB157)</f>
        <v>0</v>
      </c>
      <c r="AC158" s="48">
        <f>SUM(AC157:AC157)</f>
        <v>0</v>
      </c>
    </row>
    <row r="159" spans="1:91" s="2" customFormat="1" x14ac:dyDescent="0.2">
      <c r="A159" s="51" t="s">
        <v>6</v>
      </c>
      <c r="B159" s="40" t="s">
        <v>24</v>
      </c>
      <c r="C159" s="33" t="s">
        <v>25</v>
      </c>
      <c r="D159" s="18"/>
      <c r="E159" s="34"/>
      <c r="F159" s="78"/>
      <c r="G159" s="35"/>
    </row>
    <row r="160" spans="1:91" s="2" customFormat="1" outlineLevel="1" x14ac:dyDescent="0.2">
      <c r="A160" s="36">
        <f>IF(ISNUMBER(A159),A159+1,IF(ISNUMBER(#REF!),#REF!+1,IF(ISNUMBER(A158),A158+1,IF(ISNUMBER(A157),A157+1,IF(ISNUMBER(#REF!),#REF!+1,IF(ISNUMBER(A156),A156+1,IF(ISNUMBER(A155),A155+1,IF(ISNUMBER(A154),A154+1,IF(ISNUMBER(A153),A153+1,IF(ISNUMBER(A152),A152+1,0))))))))))</f>
        <v>129</v>
      </c>
      <c r="B160" s="69" t="str">
        <f>CONCATENATE($B$159,-(A160-$A$160+1))</f>
        <v>900-1</v>
      </c>
      <c r="C160" s="14" t="s">
        <v>34</v>
      </c>
      <c r="D160" s="15" t="s">
        <v>68</v>
      </c>
      <c r="E160" s="16">
        <v>15</v>
      </c>
      <c r="F160" s="76"/>
      <c r="G160" s="17">
        <f>E160*F160</f>
        <v>0</v>
      </c>
    </row>
    <row r="161" spans="1:12" s="2" customFormat="1" ht="22.5" outlineLevel="1" x14ac:dyDescent="0.2">
      <c r="A161" s="36">
        <f>IF(ISNUMBER(A160),A160+1,IF(ISNUMBER(A159),A159+1,IF(ISNUMBER(#REF!),#REF!+1,IF(ISNUMBER(A158),A158+1,IF(ISNUMBER(A157),A157+1,IF(ISNUMBER(#REF!),#REF!+1,IF(ISNUMBER(A156),A156+1,IF(ISNUMBER(A155),A155+1,IF(ISNUMBER(A154),A154+1,IF(ISNUMBER(A153),A153+1,0))))))))))</f>
        <v>130</v>
      </c>
      <c r="B161" s="69" t="str">
        <f t="shared" ref="B161:B174" si="33">CONCATENATE($B$159,-(A161-$A$160+1))</f>
        <v>900-2</v>
      </c>
      <c r="C161" s="14" t="s">
        <v>76</v>
      </c>
      <c r="D161" s="15" t="s">
        <v>12</v>
      </c>
      <c r="E161" s="16">
        <v>1</v>
      </c>
      <c r="F161" s="76"/>
      <c r="G161" s="17">
        <f>E161*F161</f>
        <v>0</v>
      </c>
    </row>
    <row r="162" spans="1:12" s="2" customFormat="1" outlineLevel="1" x14ac:dyDescent="0.2">
      <c r="A162" s="36">
        <f>IF(ISNUMBER(A161),A161+1,IF(ISNUMBER(A160),A160+1,IF(ISNUMBER(A159),A159+1,IF(ISNUMBER(#REF!),#REF!+1,IF(ISNUMBER(A158),A158+1,IF(ISNUMBER(A157),A157+1,IF(ISNUMBER(#REF!),#REF!+1,IF(ISNUMBER(A156),A156+1,IF(ISNUMBER(A155),A155+1,IF(ISNUMBER(A154),A154+1,0))))))))))</f>
        <v>131</v>
      </c>
      <c r="B162" s="69" t="str">
        <f t="shared" si="33"/>
        <v>900-3</v>
      </c>
      <c r="C162" s="14" t="s">
        <v>26</v>
      </c>
      <c r="D162" s="15" t="s">
        <v>12</v>
      </c>
      <c r="E162" s="16">
        <v>1</v>
      </c>
      <c r="F162" s="76"/>
      <c r="G162" s="17">
        <f>E162*F162</f>
        <v>0</v>
      </c>
    </row>
    <row r="163" spans="1:12" s="2" customFormat="1" outlineLevel="1" x14ac:dyDescent="0.2">
      <c r="A163" s="36">
        <f>IF(ISNUMBER(A162),A162+1,IF(ISNUMBER(A161),A161+1,IF(ISNUMBER(A160),A160+1,IF(ISNUMBER(A159),A159+1,IF(ISNUMBER(#REF!),#REF!+1,IF(ISNUMBER(A158),A158+1,IF(ISNUMBER(A157),A157+1,IF(ISNUMBER(#REF!),#REF!+1,IF(ISNUMBER(A156),A156+1,IF(ISNUMBER(A155),A155+1,0))))))))))</f>
        <v>132</v>
      </c>
      <c r="B163" s="69" t="str">
        <f t="shared" si="33"/>
        <v>900-4</v>
      </c>
      <c r="C163" s="14" t="s">
        <v>33</v>
      </c>
      <c r="D163" s="15" t="s">
        <v>14</v>
      </c>
      <c r="E163" s="16">
        <v>10</v>
      </c>
      <c r="F163" s="76"/>
      <c r="G163" s="17">
        <f>E163*F163</f>
        <v>0</v>
      </c>
    </row>
    <row r="164" spans="1:12" s="2" customFormat="1" ht="22.5" outlineLevel="1" x14ac:dyDescent="0.2">
      <c r="A164" s="36">
        <f>IF(ISNUMBER(A163),A163+1,IF(ISNUMBER(A162),A162+1,IF(ISNUMBER(A161),A161+1,IF(ISNUMBER(A160),A160+1,IF(ISNUMBER(A159),A159+1,IF(ISNUMBER(#REF!),#REF!+1,IF(ISNUMBER(A158),A158+1,IF(ISNUMBER(A157),A157+1,IF(ISNUMBER(#REF!),#REF!+1,IF(ISNUMBER(A156),A156+1,0))))))))))</f>
        <v>133</v>
      </c>
      <c r="B164" s="69" t="str">
        <f t="shared" si="33"/>
        <v>900-5</v>
      </c>
      <c r="C164" s="14" t="s">
        <v>40</v>
      </c>
      <c r="D164" s="15" t="s">
        <v>14</v>
      </c>
      <c r="E164" s="16">
        <v>26</v>
      </c>
      <c r="F164" s="76"/>
      <c r="G164" s="54">
        <f t="shared" ref="G164:G173" si="34">E164*F164</f>
        <v>0</v>
      </c>
    </row>
    <row r="165" spans="1:12" s="2" customFormat="1" ht="22.5" outlineLevel="1" x14ac:dyDescent="0.2">
      <c r="A165" s="36">
        <f>IF(ISNUMBER(A164),A164+1,IF(ISNUMBER(A163),A163+1,IF(ISNUMBER(A162),A162+1,IF(ISNUMBER(A161),A161+1,IF(ISNUMBER(A160),A160+1,IF(ISNUMBER(A159),A159+1,IF(ISNUMBER(#REF!),#REF!+1,IF(ISNUMBER(A158),A158+1,IF(ISNUMBER(A157),A157+1,IF(ISNUMBER(#REF!),#REF!+1,0))))))))))</f>
        <v>134</v>
      </c>
      <c r="B165" s="69" t="str">
        <f t="shared" si="33"/>
        <v>900-6</v>
      </c>
      <c r="C165" s="14" t="s">
        <v>31</v>
      </c>
      <c r="D165" s="15" t="s">
        <v>14</v>
      </c>
      <c r="E165" s="16">
        <v>72</v>
      </c>
      <c r="F165" s="76"/>
      <c r="G165" s="17">
        <f t="shared" si="34"/>
        <v>0</v>
      </c>
    </row>
    <row r="166" spans="1:12" s="2" customFormat="1" ht="33.75" outlineLevel="1" x14ac:dyDescent="0.2">
      <c r="A166" s="36">
        <f>IF(ISNUMBER(A165),A165+1,IF(ISNUMBER(A164),A164+1,IF(ISNUMBER(A163),A163+1,IF(ISNUMBER(A162),A162+1,IF(ISNUMBER(A161),A161+1,IF(ISNUMBER(A160),A160+1,IF(ISNUMBER(A159),A159+1,IF(ISNUMBER(#REF!),#REF!+1,IF(ISNUMBER(A158),A158+1,IF(ISNUMBER(A157),A157+1,0))))))))))</f>
        <v>135</v>
      </c>
      <c r="B166" s="69" t="str">
        <f t="shared" si="33"/>
        <v>900-7</v>
      </c>
      <c r="C166" s="14" t="s">
        <v>27</v>
      </c>
      <c r="D166" s="15" t="s">
        <v>14</v>
      </c>
      <c r="E166" s="16">
        <v>26</v>
      </c>
      <c r="F166" s="76"/>
      <c r="G166" s="17">
        <f t="shared" si="34"/>
        <v>0</v>
      </c>
    </row>
    <row r="167" spans="1:12" s="2" customFormat="1" ht="33.75" outlineLevel="1" x14ac:dyDescent="0.2">
      <c r="A167" s="36">
        <f>IF(ISNUMBER(A166),A166+1,IF(ISNUMBER(A165),A165+1,IF(ISNUMBER(A164),A164+1,IF(ISNUMBER(A163),A163+1,IF(ISNUMBER(A162),A162+1,IF(ISNUMBER(A161),A161+1,IF(ISNUMBER(A160),A160+1,IF(ISNUMBER(A159),A159+1,IF(ISNUMBER(#REF!),#REF!+1,IF(ISNUMBER(A158),A158+1,0))))))))))</f>
        <v>136</v>
      </c>
      <c r="B167" s="69" t="str">
        <f t="shared" si="33"/>
        <v>900-8</v>
      </c>
      <c r="C167" s="14" t="s">
        <v>77</v>
      </c>
      <c r="D167" s="15" t="s">
        <v>14</v>
      </c>
      <c r="E167" s="16">
        <v>40</v>
      </c>
      <c r="F167" s="76"/>
      <c r="G167" s="17">
        <f t="shared" si="34"/>
        <v>0</v>
      </c>
    </row>
    <row r="168" spans="1:12" s="2" customFormat="1" outlineLevel="1" x14ac:dyDescent="0.2">
      <c r="A168" s="36">
        <f>IF(ISNUMBER(A167),A167+1,IF(ISNUMBER(A166),A166+1,IF(ISNUMBER(A165),A165+1,IF(ISNUMBER(A164),A164+1,IF(ISNUMBER(A163),A163+1,IF(ISNUMBER(A162),A162+1,IF(ISNUMBER(A161),A161+1,IF(ISNUMBER(A160),A160+1,IF(ISNUMBER(A159),A159+1,IF(ISNUMBER(#REF!),#REF!+1,0))))))))))</f>
        <v>137</v>
      </c>
      <c r="B168" s="69" t="str">
        <f t="shared" si="33"/>
        <v>900-9</v>
      </c>
      <c r="C168" s="14" t="s">
        <v>151</v>
      </c>
      <c r="D168" s="15" t="s">
        <v>14</v>
      </c>
      <c r="E168" s="16">
        <v>15</v>
      </c>
      <c r="F168" s="76"/>
      <c r="G168" s="17">
        <f>E168*F168</f>
        <v>0</v>
      </c>
    </row>
    <row r="169" spans="1:12" s="2" customFormat="1" outlineLevel="1" x14ac:dyDescent="0.2">
      <c r="A169" s="36">
        <f t="shared" ref="A169:A173" si="35">IF(ISNUMBER(A168),A168+1,IF(ISNUMBER(A167),A167+1,IF(ISNUMBER(A166),A166+1,IF(ISNUMBER(A165),A165+1,IF(ISNUMBER(A164),A164+1,IF(ISNUMBER(A163),A163+1,IF(ISNUMBER(A162),A162+1,IF(ISNUMBER(A161),A161+1,IF(ISNUMBER(A160),A160+1,IF(ISNUMBER(A159),A159+1,0))))))))))</f>
        <v>138</v>
      </c>
      <c r="B169" s="69" t="str">
        <f t="shared" si="33"/>
        <v>900-10</v>
      </c>
      <c r="C169" s="14" t="s">
        <v>78</v>
      </c>
      <c r="D169" s="15" t="s">
        <v>14</v>
      </c>
      <c r="E169" s="16">
        <v>20</v>
      </c>
      <c r="F169" s="76"/>
      <c r="G169" s="17">
        <f>E169*F169</f>
        <v>0</v>
      </c>
    </row>
    <row r="170" spans="1:12" s="2" customFormat="1" outlineLevel="1" x14ac:dyDescent="0.2">
      <c r="A170" s="36">
        <f t="shared" si="35"/>
        <v>139</v>
      </c>
      <c r="B170" s="69" t="str">
        <f t="shared" si="33"/>
        <v>900-11</v>
      </c>
      <c r="C170" s="14" t="s">
        <v>52</v>
      </c>
      <c r="D170" s="15" t="s">
        <v>12</v>
      </c>
      <c r="E170" s="16">
        <v>1</v>
      </c>
      <c r="F170" s="76"/>
      <c r="G170" s="17">
        <f t="shared" si="34"/>
        <v>0</v>
      </c>
    </row>
    <row r="171" spans="1:12" s="2" customFormat="1" outlineLevel="1" x14ac:dyDescent="0.2">
      <c r="A171" s="36">
        <f t="shared" si="35"/>
        <v>140</v>
      </c>
      <c r="B171" s="69" t="str">
        <f t="shared" si="33"/>
        <v>900-12</v>
      </c>
      <c r="C171" s="14" t="s">
        <v>152</v>
      </c>
      <c r="D171" s="15" t="s">
        <v>14</v>
      </c>
      <c r="E171" s="16">
        <v>26</v>
      </c>
      <c r="F171" s="76"/>
      <c r="G171" s="17">
        <f t="shared" si="34"/>
        <v>0</v>
      </c>
    </row>
    <row r="172" spans="1:12" s="2" customFormat="1" outlineLevel="1" x14ac:dyDescent="0.2">
      <c r="A172" s="36">
        <f t="shared" si="35"/>
        <v>141</v>
      </c>
      <c r="B172" s="69" t="str">
        <f t="shared" si="33"/>
        <v>900-13</v>
      </c>
      <c r="C172" s="14" t="s">
        <v>148</v>
      </c>
      <c r="D172" s="15" t="s">
        <v>12</v>
      </c>
      <c r="E172" s="16">
        <v>1</v>
      </c>
      <c r="F172" s="76"/>
      <c r="G172" s="17">
        <f t="shared" si="34"/>
        <v>0</v>
      </c>
    </row>
    <row r="173" spans="1:12" s="59" customFormat="1" ht="22.5" outlineLevel="1" x14ac:dyDescent="0.2">
      <c r="A173" s="36">
        <f t="shared" si="35"/>
        <v>142</v>
      </c>
      <c r="B173" s="69" t="str">
        <f t="shared" si="33"/>
        <v>900-14</v>
      </c>
      <c r="C173" s="14" t="s">
        <v>39</v>
      </c>
      <c r="D173" s="15" t="s">
        <v>12</v>
      </c>
      <c r="E173" s="16">
        <v>1</v>
      </c>
      <c r="F173" s="76"/>
      <c r="G173" s="17">
        <f t="shared" si="34"/>
        <v>0</v>
      </c>
      <c r="H173" s="2"/>
      <c r="I173" s="2"/>
      <c r="J173" s="2"/>
      <c r="K173" s="2"/>
      <c r="L173" s="2"/>
    </row>
    <row r="174" spans="1:12" s="2" customFormat="1" ht="56.25" outlineLevel="1" x14ac:dyDescent="0.2">
      <c r="A174" s="36">
        <f>IF(ISNUMBER(A173),A173+1,IF(ISNUMBER(A171),A171+1,IF(ISNUMBER(A170),A170+1,IF(ISNUMBER(A169),A169+1,IF(ISNUMBER(A168),A168+1,IF(ISNUMBER(A167),A167+1,IF(ISNUMBER(A166),A166+1,IF(ISNUMBER(A165),A165+1,IF(ISNUMBER(A164),A164+1,IF(ISNUMBER(A163),A163+1,0))))))))))</f>
        <v>143</v>
      </c>
      <c r="B174" s="69" t="str">
        <f t="shared" si="33"/>
        <v>900-15</v>
      </c>
      <c r="C174" s="14" t="s">
        <v>133</v>
      </c>
      <c r="D174" s="15" t="s">
        <v>12</v>
      </c>
      <c r="E174" s="16">
        <v>1</v>
      </c>
      <c r="F174" s="76"/>
      <c r="G174" s="17">
        <f>E174*F174</f>
        <v>0</v>
      </c>
      <c r="H174" s="59"/>
      <c r="I174" s="59"/>
      <c r="J174" s="59"/>
      <c r="K174" s="59"/>
      <c r="L174" s="59"/>
    </row>
    <row r="175" spans="1:12" s="2" customFormat="1" ht="18" customHeight="1" outlineLevel="1" x14ac:dyDescent="0.2">
      <c r="A175" s="18"/>
      <c r="B175" s="82" t="s">
        <v>159</v>
      </c>
      <c r="C175" s="83"/>
      <c r="D175" s="84"/>
      <c r="E175" s="85"/>
      <c r="F175" s="86"/>
      <c r="G175" s="50">
        <f>SUM(G7:G174)</f>
        <v>0</v>
      </c>
    </row>
    <row r="176" spans="1:12" s="2" customFormat="1" x14ac:dyDescent="0.2">
      <c r="C176" s="42"/>
      <c r="D176" s="41"/>
      <c r="G176" s="43"/>
    </row>
    <row r="177" spans="1:7" s="2" customFormat="1" x14ac:dyDescent="0.2">
      <c r="A177" s="44"/>
      <c r="B177" s="44"/>
      <c r="D177" s="45"/>
      <c r="E177" s="44"/>
      <c r="F177" s="44"/>
      <c r="G177" s="44"/>
    </row>
    <row r="178" spans="1:7" s="2" customFormat="1" x14ac:dyDescent="0.2">
      <c r="A178" s="44"/>
      <c r="B178" s="44"/>
      <c r="D178" s="45"/>
      <c r="E178" s="44"/>
      <c r="F178" s="44"/>
      <c r="G178" s="44"/>
    </row>
    <row r="179" spans="1:7" x14ac:dyDescent="0.2">
      <c r="A179" s="44"/>
      <c r="B179" s="44"/>
      <c r="C179" s="44"/>
      <c r="D179" s="45"/>
      <c r="E179" s="44"/>
      <c r="F179" s="44"/>
      <c r="G179" s="44"/>
    </row>
    <row r="180" spans="1:7" x14ac:dyDescent="0.2">
      <c r="A180" s="3"/>
      <c r="B180" s="3"/>
      <c r="C180" s="3"/>
      <c r="D180" s="12"/>
      <c r="E180" s="3"/>
      <c r="F180" s="3"/>
      <c r="G180" s="3"/>
    </row>
    <row r="181" spans="1:7" x14ac:dyDescent="0.2">
      <c r="E181" s="1"/>
    </row>
    <row r="182" spans="1:7" x14ac:dyDescent="0.2">
      <c r="E182" s="1"/>
    </row>
    <row r="183" spans="1:7" x14ac:dyDescent="0.2">
      <c r="E183" s="1"/>
    </row>
    <row r="184" spans="1:7" x14ac:dyDescent="0.2">
      <c r="E184" s="1"/>
    </row>
    <row r="185" spans="1:7" x14ac:dyDescent="0.2">
      <c r="E185" s="1"/>
    </row>
    <row r="186" spans="1:7" x14ac:dyDescent="0.2">
      <c r="E186" s="1"/>
    </row>
    <row r="187" spans="1:7" x14ac:dyDescent="0.2">
      <c r="E187" s="1"/>
    </row>
    <row r="188" spans="1:7" x14ac:dyDescent="0.2">
      <c r="E188" s="1"/>
    </row>
    <row r="189" spans="1:7" x14ac:dyDescent="0.2">
      <c r="E189" s="1"/>
    </row>
    <row r="190" spans="1:7" x14ac:dyDescent="0.2">
      <c r="E190" s="1"/>
    </row>
    <row r="191" spans="1:7" x14ac:dyDescent="0.2">
      <c r="E191" s="1"/>
    </row>
    <row r="192" spans="1:7" x14ac:dyDescent="0.2">
      <c r="E192" s="1"/>
    </row>
    <row r="193" spans="5:5" x14ac:dyDescent="0.2">
      <c r="E193" s="1"/>
    </row>
    <row r="194" spans="5:5" x14ac:dyDescent="0.2">
      <c r="E194" s="1"/>
    </row>
    <row r="195" spans="5:5" x14ac:dyDescent="0.2">
      <c r="E195" s="1"/>
    </row>
    <row r="196" spans="5:5" x14ac:dyDescent="0.2">
      <c r="E196" s="1"/>
    </row>
    <row r="197" spans="5:5" x14ac:dyDescent="0.2">
      <c r="E197" s="1"/>
    </row>
    <row r="198" spans="5:5" x14ac:dyDescent="0.2">
      <c r="E198" s="1"/>
    </row>
    <row r="199" spans="5:5" x14ac:dyDescent="0.2">
      <c r="E199" s="1"/>
    </row>
    <row r="200" spans="5:5" x14ac:dyDescent="0.2">
      <c r="E200" s="1"/>
    </row>
    <row r="201" spans="5:5" x14ac:dyDescent="0.2">
      <c r="E201" s="1"/>
    </row>
    <row r="202" spans="5:5" x14ac:dyDescent="0.2">
      <c r="E202" s="1"/>
    </row>
    <row r="203" spans="5:5" x14ac:dyDescent="0.2">
      <c r="E203" s="1"/>
    </row>
    <row r="204" spans="5:5" x14ac:dyDescent="0.2">
      <c r="E204" s="1"/>
    </row>
    <row r="205" spans="5:5" x14ac:dyDescent="0.2">
      <c r="E205" s="1"/>
    </row>
    <row r="206" spans="5:5" x14ac:dyDescent="0.2">
      <c r="E206" s="1"/>
    </row>
    <row r="207" spans="5:5" x14ac:dyDescent="0.2">
      <c r="E207" s="1"/>
    </row>
    <row r="208" spans="5:5" x14ac:dyDescent="0.2">
      <c r="E208" s="1"/>
    </row>
    <row r="209" spans="1:7" x14ac:dyDescent="0.2">
      <c r="E209" s="1"/>
    </row>
    <row r="210" spans="1:7" x14ac:dyDescent="0.2">
      <c r="E210" s="1"/>
    </row>
    <row r="211" spans="1:7" x14ac:dyDescent="0.2">
      <c r="E211" s="1"/>
    </row>
    <row r="212" spans="1:7" x14ac:dyDescent="0.2">
      <c r="A212" s="4"/>
      <c r="B212" s="4"/>
    </row>
    <row r="213" spans="1:7" x14ac:dyDescent="0.2">
      <c r="A213" s="3"/>
      <c r="B213" s="3"/>
      <c r="C213" s="6"/>
      <c r="D213" s="13"/>
      <c r="E213" s="7"/>
      <c r="F213" s="6"/>
      <c r="G213" s="8"/>
    </row>
    <row r="214" spans="1:7" x14ac:dyDescent="0.2">
      <c r="A214" s="9"/>
      <c r="B214" s="9"/>
      <c r="C214" s="3"/>
      <c r="D214" s="12"/>
      <c r="E214" s="10"/>
      <c r="F214" s="3"/>
      <c r="G214" s="3"/>
    </row>
    <row r="215" spans="1:7" x14ac:dyDescent="0.2">
      <c r="A215" s="3"/>
      <c r="B215" s="3"/>
      <c r="C215" s="3"/>
      <c r="D215" s="12"/>
      <c r="E215" s="10"/>
      <c r="F215" s="3"/>
      <c r="G215" s="3"/>
    </row>
    <row r="216" spans="1:7" x14ac:dyDescent="0.2">
      <c r="A216" s="3"/>
      <c r="B216" s="3"/>
      <c r="C216" s="3"/>
      <c r="D216" s="12"/>
      <c r="E216" s="10"/>
      <c r="F216" s="3"/>
      <c r="G216" s="3"/>
    </row>
    <row r="217" spans="1:7" x14ac:dyDescent="0.2">
      <c r="A217" s="3"/>
      <c r="B217" s="3"/>
      <c r="C217" s="3"/>
      <c r="D217" s="12"/>
      <c r="E217" s="10"/>
      <c r="F217" s="3"/>
      <c r="G217" s="3"/>
    </row>
    <row r="218" spans="1:7" x14ac:dyDescent="0.2">
      <c r="A218" s="3"/>
      <c r="B218" s="3"/>
      <c r="C218" s="3"/>
      <c r="D218" s="12"/>
      <c r="E218" s="10"/>
      <c r="F218" s="3"/>
      <c r="G218" s="3"/>
    </row>
    <row r="219" spans="1:7" x14ac:dyDescent="0.2">
      <c r="A219" s="3"/>
      <c r="B219" s="3"/>
      <c r="C219" s="3"/>
      <c r="D219" s="12"/>
      <c r="E219" s="10"/>
      <c r="F219" s="3"/>
      <c r="G219" s="3"/>
    </row>
    <row r="220" spans="1:7" x14ac:dyDescent="0.2">
      <c r="A220" s="3"/>
      <c r="B220" s="3"/>
      <c r="C220" s="3"/>
      <c r="D220" s="12"/>
      <c r="E220" s="10"/>
      <c r="F220" s="3"/>
      <c r="G220" s="3"/>
    </row>
    <row r="221" spans="1:7" x14ac:dyDescent="0.2">
      <c r="A221" s="3"/>
      <c r="B221" s="3"/>
      <c r="C221" s="3"/>
      <c r="D221" s="12"/>
      <c r="E221" s="10"/>
      <c r="F221" s="3"/>
      <c r="G221" s="3"/>
    </row>
    <row r="222" spans="1:7" x14ac:dyDescent="0.2">
      <c r="A222" s="3"/>
      <c r="B222" s="3"/>
      <c r="C222" s="3"/>
      <c r="D222" s="12"/>
      <c r="E222" s="10"/>
      <c r="F222" s="3"/>
      <c r="G222" s="3"/>
    </row>
    <row r="223" spans="1:7" x14ac:dyDescent="0.2">
      <c r="A223" s="3"/>
      <c r="B223" s="3"/>
      <c r="C223" s="3"/>
      <c r="D223" s="12"/>
      <c r="E223" s="10"/>
      <c r="F223" s="3"/>
      <c r="G223" s="3"/>
    </row>
    <row r="224" spans="1:7" x14ac:dyDescent="0.2">
      <c r="A224" s="3"/>
      <c r="B224" s="3"/>
      <c r="C224" s="3"/>
      <c r="D224" s="12"/>
      <c r="E224" s="10"/>
      <c r="F224" s="3"/>
      <c r="G224" s="3"/>
    </row>
    <row r="225" spans="1:7" x14ac:dyDescent="0.2">
      <c r="A225" s="3"/>
      <c r="B225" s="3"/>
      <c r="C225" s="3"/>
      <c r="D225" s="12"/>
      <c r="E225" s="10"/>
      <c r="F225" s="3"/>
      <c r="G225" s="3"/>
    </row>
    <row r="226" spans="1:7" x14ac:dyDescent="0.2">
      <c r="A226" s="3"/>
      <c r="B226" s="3"/>
      <c r="C226" s="3"/>
      <c r="D226" s="12"/>
      <c r="E226" s="10"/>
      <c r="F226" s="3"/>
      <c r="G226" s="3"/>
    </row>
  </sheetData>
  <mergeCells count="5">
    <mergeCell ref="A1:G1"/>
    <mergeCell ref="A3:B3"/>
    <mergeCell ref="A4:B4"/>
    <mergeCell ref="D4:G4"/>
    <mergeCell ref="D3:E3"/>
  </mergeCells>
  <phoneticPr fontId="0" type="noConversion"/>
  <conditionalFormatting sqref="C109 C112:C114">
    <cfRule type="cellIs" dxfId="24" priority="90" stopIfTrue="1" operator="equal">
      <formula>"soubor"</formula>
    </cfRule>
  </conditionalFormatting>
  <conditionalFormatting sqref="C135">
    <cfRule type="cellIs" dxfId="23" priority="89" stopIfTrue="1" operator="equal">
      <formula>"soubor"</formula>
    </cfRule>
  </conditionalFormatting>
  <conditionalFormatting sqref="C136">
    <cfRule type="cellIs" dxfId="22" priority="88" stopIfTrue="1" operator="equal">
      <formula>"soubor"</formula>
    </cfRule>
  </conditionalFormatting>
  <conditionalFormatting sqref="C137">
    <cfRule type="cellIs" dxfId="21" priority="85" stopIfTrue="1" operator="equal">
      <formula>"soubor"</formula>
    </cfRule>
  </conditionalFormatting>
  <conditionalFormatting sqref="C102:C103">
    <cfRule type="cellIs" dxfId="20" priority="83" stopIfTrue="1" operator="equal">
      <formula>"soubor"</formula>
    </cfRule>
  </conditionalFormatting>
  <conditionalFormatting sqref="C49">
    <cfRule type="cellIs" dxfId="19" priority="72" stopIfTrue="1" operator="equal">
      <formula>"soubor"</formula>
    </cfRule>
  </conditionalFormatting>
  <conditionalFormatting sqref="C48">
    <cfRule type="cellIs" dxfId="18" priority="71" stopIfTrue="1" operator="equal">
      <formula>"soubor"</formula>
    </cfRule>
  </conditionalFormatting>
  <conditionalFormatting sqref="C19:C20">
    <cfRule type="cellIs" dxfId="17" priority="70" stopIfTrue="1" operator="equal">
      <formula>"soubor"</formula>
    </cfRule>
  </conditionalFormatting>
  <conditionalFormatting sqref="C122 C125:C127">
    <cfRule type="cellIs" dxfId="16" priority="17" stopIfTrue="1" operator="equal">
      <formula>"soubor"</formula>
    </cfRule>
  </conditionalFormatting>
  <conditionalFormatting sqref="C115:C116">
    <cfRule type="cellIs" dxfId="15" priority="16" stopIfTrue="1" operator="equal">
      <formula>"soubor"</formula>
    </cfRule>
  </conditionalFormatting>
  <conditionalFormatting sqref="C57">
    <cfRule type="cellIs" dxfId="14" priority="15" stopIfTrue="1" operator="equal">
      <formula>"soubor"</formula>
    </cfRule>
  </conditionalFormatting>
  <conditionalFormatting sqref="C64">
    <cfRule type="cellIs" dxfId="13" priority="14" stopIfTrue="1" operator="equal">
      <formula>"soubor"</formula>
    </cfRule>
  </conditionalFormatting>
  <conditionalFormatting sqref="C70">
    <cfRule type="cellIs" dxfId="12" priority="13" stopIfTrue="1" operator="equal">
      <formula>"soubor"</formula>
    </cfRule>
  </conditionalFormatting>
  <conditionalFormatting sqref="C67">
    <cfRule type="cellIs" dxfId="11" priority="12" stopIfTrue="1" operator="equal">
      <formula>"soubor"</formula>
    </cfRule>
  </conditionalFormatting>
  <conditionalFormatting sqref="C84 C87:C89">
    <cfRule type="cellIs" dxfId="10" priority="11" stopIfTrue="1" operator="equal">
      <formula>"soubor"</formula>
    </cfRule>
  </conditionalFormatting>
  <conditionalFormatting sqref="C71 C73">
    <cfRule type="cellIs" dxfId="9" priority="10" stopIfTrue="1" operator="equal">
      <formula>"soubor"</formula>
    </cfRule>
  </conditionalFormatting>
  <conditionalFormatting sqref="C72">
    <cfRule type="cellIs" dxfId="8" priority="9" stopIfTrue="1" operator="equal">
      <formula>"soubor"</formula>
    </cfRule>
  </conditionalFormatting>
  <conditionalFormatting sqref="C58">
    <cfRule type="cellIs" dxfId="7" priority="8" stopIfTrue="1" operator="equal">
      <formula>"soubor"</formula>
    </cfRule>
  </conditionalFormatting>
  <conditionalFormatting sqref="C79">
    <cfRule type="cellIs" dxfId="6" priority="7" stopIfTrue="1" operator="equal">
      <formula>"soubor"</formula>
    </cfRule>
  </conditionalFormatting>
  <conditionalFormatting sqref="C55">
    <cfRule type="cellIs" dxfId="5" priority="6" stopIfTrue="1" operator="equal">
      <formula>"soubor"</formula>
    </cfRule>
  </conditionalFormatting>
  <conditionalFormatting sqref="C56">
    <cfRule type="cellIs" dxfId="4" priority="5" stopIfTrue="1" operator="equal">
      <formula>"soubor"</formula>
    </cfRule>
  </conditionalFormatting>
  <conditionalFormatting sqref="C96 C99:C101">
    <cfRule type="cellIs" dxfId="3" priority="4" stopIfTrue="1" operator="equal">
      <formula>"soubor"</formula>
    </cfRule>
  </conditionalFormatting>
  <conditionalFormatting sqref="C90">
    <cfRule type="cellIs" dxfId="2" priority="3" stopIfTrue="1" operator="equal">
      <formula>"soubor"</formula>
    </cfRule>
  </conditionalFormatting>
  <conditionalFormatting sqref="C68">
    <cfRule type="cellIs" dxfId="1" priority="1" stopIfTrue="1" operator="equal">
      <formula>"soubor"</formula>
    </cfRule>
  </conditionalFormatting>
  <conditionalFormatting sqref="C69">
    <cfRule type="cellIs" dxfId="0" priority="2" stopIfTrue="1" operator="equal">
      <formula>"soubor"</formula>
    </cfRule>
  </conditionalFormatting>
  <printOptions horizontalCentered="1" gridLinesSet="0"/>
  <pageMargins left="7.874015748031496E-2" right="7.874015748031496E-2" top="0.19685039370078741" bottom="0.27559055118110237" header="0.19685039370078741" footer="3.937007874015748E-2"/>
  <pageSetup paperSize="9" fitToHeight="0" orientation="portrait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Spojprojekt CZ,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hfarka</dc:creator>
  <cp:lastModifiedBy>42072</cp:lastModifiedBy>
  <cp:lastPrinted>2021-09-16T12:14:47Z</cp:lastPrinted>
  <dcterms:created xsi:type="dcterms:W3CDTF">2011-12-29T12:13:28Z</dcterms:created>
  <dcterms:modified xsi:type="dcterms:W3CDTF">2022-01-13T21:45:14Z</dcterms:modified>
</cp:coreProperties>
</file>